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598" activeTab="0"/>
  </bookViews>
  <sheets>
    <sheet name="Plan1" sheetId="1" r:id="rId1"/>
    <sheet name="Plan3" sheetId="2" r:id="rId2"/>
  </sheets>
  <definedNames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<sst xmlns="http://schemas.openxmlformats.org/spreadsheetml/2006/main" count="236" uniqueCount="187">
  <si>
    <t>TOTAIS</t>
  </si>
  <si>
    <t>CONTRAPARTIDA</t>
  </si>
  <si>
    <t>TOMADOR:</t>
  </si>
  <si>
    <t>UNIDADE</t>
  </si>
  <si>
    <t>FEHIDRO</t>
  </si>
  <si>
    <t>FONTE DO RECURSO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</si>
  <si>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</si>
  <si>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</si>
  <si>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</si>
  <si>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</si>
  <si>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</si>
  <si>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</si>
  <si>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</si>
  <si>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,</t>
  </si>
  <si>
    <t>Nº</t>
  </si>
  <si>
    <t>OUTRAS FONTES FINANCIADORAS</t>
  </si>
  <si>
    <t>RESPONSÁVEL LEGAL (2) - Somente nos casos do Proponente Tomador onde mais de um dirigente assina o contrato</t>
  </si>
  <si>
    <t>GOVERNO DO ESTADO DE SÃO PAULO</t>
  </si>
  <si>
    <t>ANEXO VIII DO MPO
PLANILHA DE ORÇAMENTO</t>
  </si>
  <si>
    <t>SECRETARIA DE SANEAMENTO
E RECURSOS HÍDRICOS</t>
  </si>
  <si>
    <t>TOTAL GERAL</t>
  </si>
  <si>
    <t>COD. SINAPI</t>
  </si>
  <si>
    <t>COD. SABESP</t>
  </si>
  <si>
    <t>Instalação de Canteiro de Obras</t>
  </si>
  <si>
    <t>1.1</t>
  </si>
  <si>
    <t>mês</t>
  </si>
  <si>
    <t>73847/1</t>
  </si>
  <si>
    <t>1.2</t>
  </si>
  <si>
    <t>1.3</t>
  </si>
  <si>
    <t>m²</t>
  </si>
  <si>
    <t>unid.</t>
  </si>
  <si>
    <t>m</t>
  </si>
  <si>
    <t>Porcentagem</t>
  </si>
  <si>
    <t>Serviços preliminares</t>
  </si>
  <si>
    <t>2.1</t>
  </si>
  <si>
    <t>2.2</t>
  </si>
  <si>
    <t>2.3</t>
  </si>
  <si>
    <t>74209/1</t>
  </si>
  <si>
    <t>3.1</t>
  </si>
  <si>
    <t>3.2</t>
  </si>
  <si>
    <t>3.3</t>
  </si>
  <si>
    <t>Tubulação</t>
  </si>
  <si>
    <t>4.1</t>
  </si>
  <si>
    <t>4.1.1</t>
  </si>
  <si>
    <t>4.1.2</t>
  </si>
  <si>
    <t>4.2</t>
  </si>
  <si>
    <t>4.2.1</t>
  </si>
  <si>
    <t>4.2.2</t>
  </si>
  <si>
    <t>4.3</t>
  </si>
  <si>
    <t>4.3.1</t>
  </si>
  <si>
    <t>Material</t>
  </si>
  <si>
    <t>Poços de Visita</t>
  </si>
  <si>
    <t>5.1</t>
  </si>
  <si>
    <t>5.2</t>
  </si>
  <si>
    <t>Reaterro</t>
  </si>
  <si>
    <t xml:space="preserve"> </t>
  </si>
  <si>
    <t>m³</t>
  </si>
  <si>
    <t>kg</t>
  </si>
  <si>
    <t>m³xKm</t>
  </si>
  <si>
    <t>74194/1</t>
  </si>
  <si>
    <t>Diversos</t>
  </si>
  <si>
    <t>6.1</t>
  </si>
  <si>
    <t>PREFEITURA MUNICIPAL DE RAFARD</t>
  </si>
  <si>
    <t>SUB-TOTAL 01</t>
  </si>
  <si>
    <t>SUB-TOTAL 02</t>
  </si>
  <si>
    <t>3.4</t>
  </si>
  <si>
    <t>SUB-TOTAL 03</t>
  </si>
  <si>
    <t>Escavação de vala</t>
  </si>
  <si>
    <t>Escoramento</t>
  </si>
  <si>
    <t>Regularização e apiloamento de fundo de valas</t>
  </si>
  <si>
    <t>70030047</t>
  </si>
  <si>
    <t>73877/2</t>
  </si>
  <si>
    <t>SUB-TOTAL 04</t>
  </si>
  <si>
    <t>Escavação de PV</t>
  </si>
  <si>
    <t>Poço de Visita em aduela de concreto armado (h&lt;2,50m)</t>
  </si>
  <si>
    <t>Poços de Visita em alvenaria estrutural (h&gt;2,50m)</t>
  </si>
  <si>
    <t>SUB-TOTAL 05</t>
  </si>
  <si>
    <t>Demolição de Pavimento</t>
  </si>
  <si>
    <t>6.2</t>
  </si>
  <si>
    <t>70190145</t>
  </si>
  <si>
    <t>Recomposição de Pavimento</t>
  </si>
  <si>
    <t>7.1</t>
  </si>
  <si>
    <t>Calçada</t>
  </si>
  <si>
    <t>Asfáltico</t>
  </si>
  <si>
    <t>SUB-TOTAL 06</t>
  </si>
  <si>
    <t>SUB-TOTAL 07</t>
  </si>
  <si>
    <t>Adotada tabela de Preços SABESP referente ao mês 05/2018 e SINAPI (Não-Desonerada) referente ao mês 09/2018.</t>
  </si>
  <si>
    <t>OBS:</t>
  </si>
  <si>
    <t>Tabela SABESP e Tabela SINAPI utilizado BDI de 26,19% para Serviços e 15,28% para Materias conforme Acórdão TCU 2622/2013 - Em anexo</t>
  </si>
  <si>
    <t>Guilherme Henrique Furini</t>
  </si>
  <si>
    <t>Carlos Roberto Bueno</t>
  </si>
  <si>
    <t>Prefeito Municipal</t>
  </si>
  <si>
    <t>Engenheiro Civil</t>
  </si>
  <si>
    <t>CPF nº 032.097.538-06</t>
  </si>
  <si>
    <t>CREA/SP 5069768417</t>
  </si>
  <si>
    <t>IMPLANTAÇÃO DE COLETOR TRONCO DE ESGOTO NO MUNICÍPIO DE RAFARD/SP</t>
  </si>
  <si>
    <t>Galpão aberto para oficina e depósito de canteiro de obras, em madeira de lei (SINAPI 93208)</t>
  </si>
  <si>
    <t xml:space="preserve">Aluguel de container/Sanit. c/2 vasos/1 lavat./ 1 mict./ 4 chuv. Largura=2,20m comprimento=6,20m altura=2,50m - Chapa de aço c/nervura incluso instalação eletrica - Exclusive transporte/Carga/Descarga (SINAPI 73847/1) </t>
  </si>
  <si>
    <t>Instalação/ligação provisória eletrica baixa tensão p/ canteiro de obra (SINAPI 41598)</t>
  </si>
  <si>
    <t>Placa de obra em chapa de aço galvanizado - inclusive pintura - E=1,30mm (Chapa 18) (SINAPI 74209/1)</t>
  </si>
  <si>
    <t>Locação de adutoras, coletores tronco e interceptores - até DN 500 mm (SINAPI 73679)</t>
  </si>
  <si>
    <t>Sinalização de tráfego com cerquite (SABESP 70020005)</t>
  </si>
  <si>
    <t>3.1.1</t>
  </si>
  <si>
    <t>3.1.2</t>
  </si>
  <si>
    <t>3.1.3</t>
  </si>
  <si>
    <t>3.1.4</t>
  </si>
  <si>
    <t>3.2.1</t>
  </si>
  <si>
    <t>3.2.2</t>
  </si>
  <si>
    <t>3.2.3</t>
  </si>
  <si>
    <t>3.3.1</t>
  </si>
  <si>
    <t>3.3.2</t>
  </si>
  <si>
    <t>3.3.3</t>
  </si>
  <si>
    <t>3.3.4</t>
  </si>
  <si>
    <t>3.3.5</t>
  </si>
  <si>
    <t>3.3.6</t>
  </si>
  <si>
    <t>3.5</t>
  </si>
  <si>
    <t>3.5.1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</si>
  <si>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(SINAPI 90106)</t>
  </si>
  <si>
    <t>Escavação mecanizada de vala com profundidade maior que 1,5 m até 3,0 m (média entre montante e jusante/uma composição por trecho) com retroescavadeira (capacidade da caçamba da retro: 0,26 m³ / potência: 88 hp), largura de 0,8 m a 1,5 m, em solo de 1a categoria, locais com baixo nível de interferência. (SINAPI 90108)</t>
  </si>
  <si>
    <t>Escavação mecanizada de vala com profundidade maior que 3,0 m até 4,5 m (média entre montante e jusante/uma composição por trecho), com escavadeira hidráulica (0,8 m³/111 hp), largura menor que 1,5 m, em solo de 1a categoria, locais com baixo nível de interferência. (SINAPI 90094)</t>
  </si>
  <si>
    <t>Escavação em rocha branda ou moledo a frio, em poços e valas (SABESP 70030047)</t>
  </si>
  <si>
    <t>Escoramento de vala, tipo pontaleteamento, com profundidade de 0 a 1,5 m, largura menor que 1,5 m, em local com nível baixo de interferência (SINAPI 94043)</t>
  </si>
  <si>
    <t>Escoramento de vala, tipo descontínuo, com profundidade de 1,5 m a 3,0 m, largura menor que 1,5 m, em local com nível baixo de interferência (SINAPI 94057)</t>
  </si>
  <si>
    <t>Escoramento de valas com pranchões metálicos e quadros utilizando longarinas de madeira de 3x5" (Escoramento Contínuo) (SINAPI 73877/2)</t>
  </si>
  <si>
    <t>Lastro de vala com preparo de fundo, largura menor que 1,5 m, com camada de areia, lançamento manual, em local com nível baixo de interferência. (SINAPI 94102)</t>
  </si>
  <si>
    <t>Embasamento de material granular - Rachão (SINAPI 73817/2)</t>
  </si>
  <si>
    <t>Embasamento de material granular - Pó de Pedra (SINAPI 73817/2)</t>
  </si>
  <si>
    <t>m132</t>
  </si>
  <si>
    <t>m133</t>
  </si>
  <si>
    <t>Tubo de PVC para rede coletora de esgoto de parede maciça, DN 200 mm, junta elástica, instalado em local com nível baixo de interferências - fornecimento e assentamento. (SINAPI 90696)</t>
  </si>
  <si>
    <t>Tubo de PVC para rede coletora de esgoto de parede maciça, DN 300 mm, junta elástica, instalado em local com nível baixo de interferências - fornecimento e assentamento. (SINAPI 90698)</t>
  </si>
  <si>
    <t>Tubo de PVC para rede coletora de esgoto de parede maciça, DN 350 mm, junta elástica, instalado em local com nível baixo de interferências - fornecimento e assentamento. (SINAPI 90699)</t>
  </si>
  <si>
    <t>Junta argamassada entre tubo DN 200 mm e o poço de visita (SINAPI 90726)</t>
  </si>
  <si>
    <t>Junta argamassada entre tubo DN 300 mm e o poço de visita (SINAPI 90728)</t>
  </si>
  <si>
    <t>Junta argamassada entre tubo DN 350 mm e o poço de visita (SINAPI 90729)</t>
  </si>
  <si>
    <t>Reaterro manual de valas com compactação mecanizada. (SINAPI 93382)</t>
  </si>
  <si>
    <t>3.6</t>
  </si>
  <si>
    <t>Rebaixamento de Lençol Freático</t>
  </si>
  <si>
    <t>3.6.1</t>
  </si>
  <si>
    <t>3.6.2</t>
  </si>
  <si>
    <t>3.6.3</t>
  </si>
  <si>
    <t>Mobilização de equipe e equipamentos para rebaixamento de ponteiras filtrantes (SABESP 70050005)</t>
  </si>
  <si>
    <t>Rebaixamento de lençol freático por conjunto de ponteiras até 2,00 m (SABESP 70050002)</t>
  </si>
  <si>
    <t>Rebaixamento de lençol freático por conjunto de ponteiras até 4,00 m (SABESP 70050003)</t>
  </si>
  <si>
    <t>4.2.1.1</t>
  </si>
  <si>
    <t>4.2.1.2</t>
  </si>
  <si>
    <t>4.2.1.3</t>
  </si>
  <si>
    <t>4.2.1.4</t>
  </si>
  <si>
    <t>4.2.2.1</t>
  </si>
  <si>
    <t>4.2.2.2</t>
  </si>
  <si>
    <t>4.2.2.3</t>
  </si>
  <si>
    <t>4.2.2.4</t>
  </si>
  <si>
    <t>4.2.2.5</t>
  </si>
  <si>
    <t>4.2.2.6</t>
  </si>
  <si>
    <t>4.2.2.7</t>
  </si>
  <si>
    <t>4.2.2.8</t>
  </si>
  <si>
    <t>Escavação mecanizada de vala com profundidade até 1,5 m (média entre montante e jusante/uma composição por trecho) com retroescavadeira (capacidade da caçamba da retro: 0,26 m³ / potência: 88 hp), largura de 0,8 m a 1,5 m, em solo de 1a categoria, locais com baixo nível de interferência. (SINPI 90106)</t>
  </si>
  <si>
    <t>Escavação mecanizada de vala com profundidade maior que 1,5 m até 3,0 m (média entre montante e jusante/uma composição por trecho) com retroescavadeira (capacidade da caçamba da retro: 0,26 m³ / potência: 88 hp ), largura de 0,8 m a 1,5 m, em solo de 1a categoria, locais com baixo nível de interferência. (SINAPI 90108)</t>
  </si>
  <si>
    <t>Poço de visita circular para esgoto, em concreto pré-moldado, diâmetro interno = 1,0 m, profundidade até 1,50, excluindo tampão. (SINAPI 98415)</t>
  </si>
  <si>
    <t>Poço de visita circular para esgoto, em concreto pré-moldado, diâmetro interno = 1,0 m, profundidade de 1,50 a 2,00 m, excluindo tampão. (SINAPI 98416)</t>
  </si>
  <si>
    <t>Poço de visita circular para esgoto, em concreto pré-moldado, diâmetro interno = 1,0 m, profundidade de 2,00 a 2,50 m, excluindo tampão. (SINAPI 98417)</t>
  </si>
  <si>
    <t>Tampão FoFo articulado, classe d400 carga max 40 t, redondo tampa 600 mm, Rede pluvial/esgoto (SINAPI 21090)</t>
  </si>
  <si>
    <t>Estaca broca de concreto, diâmetro de 25 cm, profundidade de até 3 m, escavação manual com trado concha, não armada. (Estaca) (SINAPI 98229)</t>
  </si>
  <si>
    <t>Montagem de armadura longitudinal/transversal de estacas de seção circular, diâmetro = 8,0 mm. (70 kg/m³ concreto) (SINAPI 95576)</t>
  </si>
  <si>
    <t>Base para poço de visita retangular para esgoto, em alvenaria com blocos de concreto, dimensões internas = 1,5x1,5 m, profundidade = 1,45 m, conforme projeto, incluindo laje de fundo e lastro de concreto magro, excluindo tampão. (SINAPI 98008)</t>
  </si>
  <si>
    <t>Acréscimo para poço de visita retangular para esgoto, em alvenaria com blocos de concreto, dimensões  1,5x1,5 m. (SINAPI 98009)</t>
  </si>
  <si>
    <t>Escada tipo marinheiro em tubo aço galvanizado (SINAPI 74194/1)</t>
  </si>
  <si>
    <t>Pintura Epoxi para a escada marinheiro (SINAPI 79460)</t>
  </si>
  <si>
    <t>Pintura com verniz poliuretano, 2 demãos (SINAPI 79466)</t>
  </si>
  <si>
    <t>Demolição de pavimentação com utilização de martelo perfurador, espessura até 15 cm, exclusive carga e transporte (Calçada e Asfálto) (SINAPI 92970)</t>
  </si>
  <si>
    <t>Remoção entulho inclusive a carga, transporte e descarga em bota fora a qualquer distância (SABESP 70190145)</t>
  </si>
  <si>
    <t>6.1.1</t>
  </si>
  <si>
    <t>6.1.2</t>
  </si>
  <si>
    <t>6.1.3</t>
  </si>
  <si>
    <t>6.1.4</t>
  </si>
  <si>
    <t>6.1.5</t>
  </si>
  <si>
    <t>6.1.6</t>
  </si>
  <si>
    <t>6.2.1</t>
  </si>
  <si>
    <t>Regularização e compactação de subleito ate 20 cm de espessura (SINAPI 72961)</t>
  </si>
  <si>
    <t>Execução e compactação de base e ou sub base com brita graduada simples - exclusive carga e transporte. (SINAPI 96396)</t>
  </si>
  <si>
    <t>Execução de imprimação com asfalto diluído CM-30. (SINAPI 96401)</t>
  </si>
  <si>
    <t>Execução de imprimação ligante com emulsão asfáltica RR-2C. (SINAPI 96402)</t>
  </si>
  <si>
    <t>Construção de pavimento com aplicação de concreto betuminoso usinado a quente(cbuq), com espessura de 5,0 cm, exclusive transporte (SINAPI 95995)</t>
  </si>
  <si>
    <t>Transporte com caminhão basculante de 6 m³, em via urbana pavimentada, dmt até 30 km (SINAPI 97914)</t>
  </si>
  <si>
    <t>Execução de passeio (calçada) ou piso de concreto com concreto moldado in loco, feito em obra, acabamento convencional, espessura 6 cm, armado (SINAPI 94992)</t>
  </si>
  <si>
    <t>Limpeza Final de Obra (SINAPI 12124)</t>
  </si>
  <si>
    <t>data base : nov/2019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</si>
</sst>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  <numFmt numFmtId="193" formatCode="&quot;R$&quot;\ #,##0.00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[$-416]dddd\,\ d&quot; de &quot;mmmm&quot; de &quot;yyyy"/>
    <numFmt numFmtId="199" formatCode="0.0000"/>
    <numFmt numFmtId="200" formatCode="0.0"/>
    <numFmt numFmtId="201" formatCode="d/m;@"/>
    <numFmt numFmtId="202" formatCode="&quot;R$&quot;#,##0.00"/>
    <numFmt numFmtId="203" formatCode="0.00000"/>
    <numFmt numFmtId="204" formatCode="0&quot;.&quot;"/>
    <numFmt numFmtId="205" formatCode="#,##0.0000"/>
    <numFmt numFmtId="206" formatCode="#,##0.0"/>
    <numFmt numFmtId="207" formatCode="0.0%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0.000000000000000000"/>
    <numFmt numFmtId="221" formatCode="0.0000000000000000000"/>
  </numFmts>
  <fonts count="50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/>
      <bottom style="thin"/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/>
      <protection hidden="1" locked="0"/>
    </xf>
    <xf numFmtId="2" fontId="6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4" fontId="5" fillId="0" borderId="13" xfId="47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3" fillId="0" borderId="13" xfId="47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justify" vertical="center" wrapText="1"/>
    </xf>
    <xf numFmtId="177" fontId="3" fillId="0" borderId="14" xfId="0" applyNumberFormat="1" applyFont="1" applyFill="1" applyBorder="1" applyAlignment="1">
      <alignment horizontal="justify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justify" vertical="center" wrapText="1"/>
    </xf>
    <xf numFmtId="0" fontId="49" fillId="0" borderId="15" xfId="60" applyFont="1" applyFill="1" applyBorder="1" applyAlignment="1">
      <alignment horizontal="justify" vertical="center" wrapText="1"/>
      <protection/>
    </xf>
    <xf numFmtId="4" fontId="5" fillId="0" borderId="11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9" fontId="1" fillId="0" borderId="0" xfId="62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17" fontId="5" fillId="0" borderId="17" xfId="0" applyNumberFormat="1" applyFont="1" applyFill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25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20" fontId="4" fillId="0" borderId="0" xfId="62" applyNumberFormat="1" applyFont="1" applyFill="1" applyBorder="1" applyAlignment="1">
      <alignment/>
    </xf>
    <xf numFmtId="220" fontId="2" fillId="0" borderId="0" xfId="0" applyNumberFormat="1" applyFont="1" applyFill="1" applyAlignment="1">
      <alignment/>
    </xf>
    <xf numFmtId="220" fontId="1" fillId="0" borderId="0" xfId="0" applyNumberFormat="1" applyFont="1" applyFill="1" applyAlignment="1">
      <alignment/>
    </xf>
    <xf numFmtId="0" fontId="3" fillId="0" borderId="26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77" fontId="3" fillId="0" borderId="31" xfId="0" applyNumberFormat="1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 horizontal="center"/>
    </xf>
    <xf numFmtId="177" fontId="3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7" fontId="3" fillId="0" borderId="36" xfId="0" applyNumberFormat="1" applyFont="1" applyFill="1" applyBorder="1" applyAlignment="1">
      <alignment horizontal="center" vertical="center"/>
    </xf>
    <xf numFmtId="17" fontId="3" fillId="0" borderId="3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rmal 2" xfId="53"/>
    <cellStyle name="Normal 2 2 2" xfId="54"/>
    <cellStyle name="Normal 2 2 2 2" xfId="55"/>
    <cellStyle name="Normal 2 2 2 3" xfId="56"/>
    <cellStyle name="Normal 28" xfId="57"/>
    <cellStyle name="Normal 28 2" xfId="58"/>
    <cellStyle name="Normal 28 3" xfId="59"/>
    <cellStyle name="Normal_Orcamento estimativo Construção Centro Cultural Fase Conclus 2 2" xfId="60"/>
    <cellStyle name="Nota" xfId="61"/>
    <cellStyle name="Percent" xfId="62"/>
    <cellStyle name="Porcentagem 2" xfId="63"/>
    <cellStyle name="Porcentagem 2 2" xfId="64"/>
    <cellStyle name="Porcentagem 2 3" xfId="65"/>
    <cellStyle name="Porcentagem 3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28575</xdr:rowOff>
    </xdr:from>
    <xdr:to>
      <xdr:col>10</xdr:col>
      <xdr:colOff>981075</xdr:colOff>
      <xdr:row>2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28575"/>
          <a:ext cx="714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75" zoomScaleNormal="75" zoomScalePageLayoutView="0" workbookViewId="0" topLeftCell="A72">
      <selection activeCell="M89" sqref="M89"/>
    </sheetView>
  </sheetViews>
  <sheetFormatPr defaultColWidth="9.140625" defaultRowHeight="12.75"/>
  <cols>
    <col min="1" max="1" width="11.28125" style="30" bestFit="1" customWidth="1"/>
    <col min="2" max="2" width="57.00390625" style="30" customWidth="1"/>
    <col min="3" max="3" width="21.421875" style="30" customWidth="1"/>
    <col min="4" max="4" width="11.00390625" style="30" customWidth="1"/>
    <col min="5" max="5" width="11.7109375" style="40" hidden="1" customWidth="1"/>
    <col min="6" max="6" width="11.7109375" style="30" hidden="1" customWidth="1"/>
    <col min="7" max="7" width="21.140625" style="30" customWidth="1"/>
    <col min="8" max="8" width="18.57421875" style="54" customWidth="1"/>
    <col min="9" max="10" width="22.140625" style="30" customWidth="1"/>
    <col min="11" max="11" width="18.57421875" style="30" customWidth="1"/>
    <col min="12" max="12" width="26.8515625" style="30" bestFit="1" customWidth="1"/>
    <col min="13" max="14" width="9.140625" style="30" customWidth="1"/>
    <col min="15" max="15" width="32.140625" style="30" bestFit="1" customWidth="1"/>
    <col min="16" max="16384" width="9.140625" style="30" customWidth="1"/>
  </cols>
  <sheetData>
    <row r="1" spans="1:11" ht="37.5" customHeight="1">
      <c r="A1" s="101" t="s">
        <v>17</v>
      </c>
      <c r="B1" s="102"/>
      <c r="C1" s="110" t="s">
        <v>18</v>
      </c>
      <c r="D1" s="111"/>
      <c r="E1" s="111"/>
      <c r="F1" s="111"/>
      <c r="G1" s="111"/>
      <c r="H1" s="111"/>
      <c r="I1" s="111"/>
      <c r="J1" s="111"/>
      <c r="K1" s="107"/>
    </row>
    <row r="2" spans="1:12" ht="24.75" customHeight="1">
      <c r="A2" s="103" t="s">
        <v>19</v>
      </c>
      <c r="B2" s="104"/>
      <c r="C2" s="7" t="s">
        <v>2</v>
      </c>
      <c r="D2" s="112" t="s">
        <v>62</v>
      </c>
      <c r="E2" s="113"/>
      <c r="F2" s="113"/>
      <c r="G2" s="113"/>
      <c r="H2" s="113"/>
      <c r="I2" s="113"/>
      <c r="J2" s="113"/>
      <c r="K2" s="108"/>
      <c r="L2" s="33"/>
    </row>
    <row r="3" spans="1:15" ht="36" customHeight="1" thickBot="1">
      <c r="A3" s="105" t="s">
        <v>11</v>
      </c>
      <c r="B3" s="106"/>
      <c r="C3" s="5" t="s">
        <v>12</v>
      </c>
      <c r="D3" s="114" t="s">
        <v>95</v>
      </c>
      <c r="E3" s="115"/>
      <c r="F3" s="115"/>
      <c r="G3" s="115"/>
      <c r="H3" s="115"/>
      <c r="I3" s="115"/>
      <c r="J3" s="115"/>
      <c r="K3" s="109"/>
      <c r="L3" s="33"/>
      <c r="M3" s="30" t="s">
        <v>32</v>
      </c>
      <c r="O3" s="32">
        <v>0.090976051</v>
      </c>
    </row>
    <row r="4" spans="1:12" ht="24.75" customHeight="1" thickBot="1">
      <c r="A4" s="29"/>
      <c r="C4" s="27" t="s">
        <v>13</v>
      </c>
      <c r="D4" s="27"/>
      <c r="E4" s="31"/>
      <c r="F4" s="27"/>
      <c r="G4" s="27"/>
      <c r="H4" s="28"/>
      <c r="K4" s="34"/>
      <c r="L4" s="35"/>
    </row>
    <row r="5" spans="1:11" s="40" customFormat="1" ht="24.75" customHeight="1" thickBot="1" thickTop="1">
      <c r="A5" s="36"/>
      <c r="B5" s="37"/>
      <c r="C5" s="38"/>
      <c r="D5" s="39"/>
      <c r="E5" s="39"/>
      <c r="F5" s="39"/>
      <c r="G5" s="97" t="s">
        <v>9</v>
      </c>
      <c r="H5" s="98"/>
      <c r="I5" s="94" t="s">
        <v>186</v>
      </c>
      <c r="J5" s="95"/>
      <c r="K5" s="96"/>
    </row>
    <row r="6" spans="1:12" s="40" customFormat="1" ht="15.75" customHeight="1" thickBot="1">
      <c r="A6" s="89" t="s">
        <v>14</v>
      </c>
      <c r="B6" s="89" t="s">
        <v>8</v>
      </c>
      <c r="C6" s="99" t="s">
        <v>3</v>
      </c>
      <c r="D6" s="89" t="s">
        <v>10</v>
      </c>
      <c r="E6" s="73" t="s">
        <v>21</v>
      </c>
      <c r="F6" s="73" t="s">
        <v>22</v>
      </c>
      <c r="G6" s="89" t="s">
        <v>6</v>
      </c>
      <c r="H6" s="89" t="s">
        <v>7</v>
      </c>
      <c r="I6" s="91" t="s">
        <v>5</v>
      </c>
      <c r="J6" s="92"/>
      <c r="K6" s="93"/>
      <c r="L6" s="1"/>
    </row>
    <row r="7" spans="1:12" s="40" customFormat="1" ht="45.75" customHeight="1" thickBot="1">
      <c r="A7" s="90"/>
      <c r="B7" s="90"/>
      <c r="C7" s="100"/>
      <c r="D7" s="90"/>
      <c r="E7" s="74"/>
      <c r="F7" s="74"/>
      <c r="G7" s="90"/>
      <c r="H7" s="90"/>
      <c r="I7" s="6" t="s">
        <v>4</v>
      </c>
      <c r="J7" s="6" t="s">
        <v>1</v>
      </c>
      <c r="K7" s="8" t="s">
        <v>15</v>
      </c>
      <c r="L7" s="2"/>
    </row>
    <row r="8" spans="1:12" ht="14.25">
      <c r="A8" s="9">
        <v>1</v>
      </c>
      <c r="B8" s="16" t="s">
        <v>23</v>
      </c>
      <c r="C8" s="17"/>
      <c r="D8" s="9"/>
      <c r="E8" s="9"/>
      <c r="F8" s="9"/>
      <c r="G8" s="18"/>
      <c r="H8" s="13"/>
      <c r="I8" s="19"/>
      <c r="J8" s="19"/>
      <c r="K8" s="18"/>
      <c r="L8"/>
    </row>
    <row r="9" spans="1:13" ht="28.5">
      <c r="A9" s="10" t="s">
        <v>24</v>
      </c>
      <c r="B9" s="20" t="s">
        <v>96</v>
      </c>
      <c r="C9" s="12" t="s">
        <v>29</v>
      </c>
      <c r="D9" s="11">
        <v>40</v>
      </c>
      <c r="E9" s="11">
        <v>93208</v>
      </c>
      <c r="F9" s="11"/>
      <c r="G9" s="14">
        <v>718.7</v>
      </c>
      <c r="H9" s="13">
        <f>ROUND(G9*D9,2)</f>
        <v>28748</v>
      </c>
      <c r="I9" s="14">
        <f>ROUND(H9*(1-$O$3),2)</f>
        <v>26132.62</v>
      </c>
      <c r="J9" s="14">
        <f>ROUND(H9*$O$3,2)</f>
        <v>2615.38</v>
      </c>
      <c r="K9" s="14"/>
      <c r="L9"/>
      <c r="M9" s="41"/>
    </row>
    <row r="10" spans="1:13" ht="85.5">
      <c r="A10" s="10" t="s">
        <v>27</v>
      </c>
      <c r="B10" s="20" t="s">
        <v>97</v>
      </c>
      <c r="C10" s="12" t="s">
        <v>25</v>
      </c>
      <c r="D10" s="11">
        <v>4</v>
      </c>
      <c r="E10" s="11" t="s">
        <v>26</v>
      </c>
      <c r="F10" s="11"/>
      <c r="G10" s="14">
        <v>497.86</v>
      </c>
      <c r="H10" s="13">
        <f>ROUND(G10*D10,2)</f>
        <v>1991.44</v>
      </c>
      <c r="I10" s="14">
        <f>ROUND(H10*(1-$O$3),2)</f>
        <v>1810.27</v>
      </c>
      <c r="J10" s="14">
        <f>ROUND(H10*$O$3,2)</f>
        <v>181.17</v>
      </c>
      <c r="K10" s="14"/>
      <c r="L10"/>
      <c r="M10" s="41"/>
    </row>
    <row r="11" spans="1:13" ht="28.5">
      <c r="A11" s="10" t="s">
        <v>28</v>
      </c>
      <c r="B11" s="20" t="s">
        <v>98</v>
      </c>
      <c r="C11" s="12" t="s">
        <v>30</v>
      </c>
      <c r="D11" s="11">
        <v>1</v>
      </c>
      <c r="E11" s="11">
        <v>41598</v>
      </c>
      <c r="F11" s="11"/>
      <c r="G11" s="14">
        <v>1920.79</v>
      </c>
      <c r="H11" s="13">
        <f>ROUND(G11*D11,2)</f>
        <v>1920.79</v>
      </c>
      <c r="I11" s="14">
        <f>ROUND(H11*(1-$O$3),2)</f>
        <v>1746.04</v>
      </c>
      <c r="J11" s="14">
        <f>ROUND(H11*$O$3,2)</f>
        <v>174.75</v>
      </c>
      <c r="K11" s="14"/>
      <c r="L11"/>
      <c r="M11" s="41"/>
    </row>
    <row r="12" spans="1:13" ht="14.25">
      <c r="A12" s="70" t="s">
        <v>63</v>
      </c>
      <c r="B12" s="71"/>
      <c r="C12" s="71"/>
      <c r="D12" s="71"/>
      <c r="E12" s="71"/>
      <c r="F12" s="71"/>
      <c r="G12" s="72"/>
      <c r="H12" s="15">
        <f>ROUND(SUM(H9:H11),2)</f>
        <v>32660.23</v>
      </c>
      <c r="I12" s="15">
        <f>ROUND(SUM(I9:I11),2)</f>
        <v>29688.93</v>
      </c>
      <c r="J12" s="15">
        <f>ROUND(SUM(J9:J11),2)</f>
        <v>2971.3</v>
      </c>
      <c r="K12" s="14"/>
      <c r="L12"/>
      <c r="M12" s="41"/>
    </row>
    <row r="13" spans="1:13" ht="14.25">
      <c r="A13" s="10">
        <v>2</v>
      </c>
      <c r="B13" s="21" t="s">
        <v>33</v>
      </c>
      <c r="C13" s="12"/>
      <c r="D13" s="11"/>
      <c r="E13" s="11"/>
      <c r="F13" s="11"/>
      <c r="H13" s="13"/>
      <c r="I13" s="14"/>
      <c r="J13" s="14"/>
      <c r="K13" s="14"/>
      <c r="L13"/>
      <c r="M13" s="41"/>
    </row>
    <row r="14" spans="1:13" ht="42.75">
      <c r="A14" s="10" t="s">
        <v>34</v>
      </c>
      <c r="B14" s="20" t="s">
        <v>99</v>
      </c>
      <c r="C14" s="12" t="s">
        <v>29</v>
      </c>
      <c r="D14" s="11">
        <v>24</v>
      </c>
      <c r="E14" s="11" t="s">
        <v>37</v>
      </c>
      <c r="F14" s="11"/>
      <c r="G14" s="14">
        <v>484.7</v>
      </c>
      <c r="H14" s="13">
        <f>ROUND(G14*D14,2)</f>
        <v>11632.8</v>
      </c>
      <c r="I14" s="14"/>
      <c r="J14" s="14">
        <f>H14</f>
        <v>11632.8</v>
      </c>
      <c r="K14" s="14"/>
      <c r="L14"/>
      <c r="M14" s="41"/>
    </row>
    <row r="15" spans="1:13" ht="28.5">
      <c r="A15" s="10" t="s">
        <v>35</v>
      </c>
      <c r="B15" s="20" t="s">
        <v>100</v>
      </c>
      <c r="C15" s="12" t="s">
        <v>31</v>
      </c>
      <c r="D15" s="11">
        <v>3031</v>
      </c>
      <c r="E15" s="11">
        <v>73679</v>
      </c>
      <c r="F15" s="11"/>
      <c r="G15" s="14">
        <v>2.55</v>
      </c>
      <c r="H15" s="13">
        <f>ROUND(G15*D15,2)</f>
        <v>7729.05</v>
      </c>
      <c r="I15" s="14">
        <f>ROUND(H15*(1-$O$3),2)</f>
        <v>7025.89</v>
      </c>
      <c r="J15" s="14">
        <f>ROUND(H15*$O$3,2)</f>
        <v>703.16</v>
      </c>
      <c r="K15" s="14"/>
      <c r="L15"/>
      <c r="M15" s="41"/>
    </row>
    <row r="16" spans="1:13" ht="28.5">
      <c r="A16" s="10" t="s">
        <v>36</v>
      </c>
      <c r="B16" s="20" t="s">
        <v>101</v>
      </c>
      <c r="C16" s="12" t="s">
        <v>31</v>
      </c>
      <c r="D16" s="11">
        <v>200</v>
      </c>
      <c r="E16" s="11"/>
      <c r="F16" s="11">
        <v>70020005</v>
      </c>
      <c r="G16" s="14">
        <v>3.36</v>
      </c>
      <c r="H16" s="13">
        <f>ROUND(G16*D16,2)</f>
        <v>672</v>
      </c>
      <c r="I16" s="14">
        <f>ROUND(H16*(1-$O$3),2)</f>
        <v>610.86</v>
      </c>
      <c r="J16" s="14">
        <f>ROUND(H16*$O$3,2)</f>
        <v>61.14</v>
      </c>
      <c r="K16" s="14"/>
      <c r="L16"/>
      <c r="M16" s="41"/>
    </row>
    <row r="17" spans="1:13" ht="14.25">
      <c r="A17" s="70" t="s">
        <v>64</v>
      </c>
      <c r="B17" s="71"/>
      <c r="C17" s="71"/>
      <c r="D17" s="71"/>
      <c r="E17" s="71"/>
      <c r="F17" s="71"/>
      <c r="G17" s="72"/>
      <c r="H17" s="15">
        <f>ROUND(SUM(H14:H16),2)</f>
        <v>20033.85</v>
      </c>
      <c r="I17" s="15">
        <f>ROUND(SUM(I14:I16),2)</f>
        <v>7636.75</v>
      </c>
      <c r="J17" s="15">
        <f>ROUND(SUM(J14:J16),2)</f>
        <v>12397.1</v>
      </c>
      <c r="K17" s="14"/>
      <c r="L17"/>
      <c r="M17" s="41"/>
    </row>
    <row r="18" spans="1:18" ht="14.25">
      <c r="A18" s="10">
        <v>3</v>
      </c>
      <c r="B18" s="21" t="s">
        <v>41</v>
      </c>
      <c r="C18" s="12"/>
      <c r="D18" s="11"/>
      <c r="E18" s="11"/>
      <c r="F18" s="22"/>
      <c r="G18" s="14"/>
      <c r="H18" s="13"/>
      <c r="I18" s="14"/>
      <c r="J18" s="14"/>
      <c r="K18" s="14"/>
      <c r="L18"/>
      <c r="M18" s="41"/>
      <c r="P18" s="41"/>
      <c r="Q18" s="41"/>
      <c r="R18" s="41"/>
    </row>
    <row r="19" spans="1:18" ht="14.25">
      <c r="A19" s="10" t="s">
        <v>38</v>
      </c>
      <c r="B19" s="21" t="s">
        <v>67</v>
      </c>
      <c r="C19" s="12"/>
      <c r="D19" s="11"/>
      <c r="E19" s="11"/>
      <c r="F19" s="22"/>
      <c r="G19" s="14"/>
      <c r="H19" s="13"/>
      <c r="I19" s="14"/>
      <c r="J19" s="14"/>
      <c r="K19" s="14"/>
      <c r="L19"/>
      <c r="M19" s="41"/>
      <c r="P19" s="41"/>
      <c r="Q19" s="41"/>
      <c r="R19" s="41"/>
    </row>
    <row r="20" spans="1:18" ht="99.75">
      <c r="A20" s="10" t="s">
        <v>102</v>
      </c>
      <c r="B20" s="24" t="s">
        <v>117</v>
      </c>
      <c r="C20" s="12" t="s">
        <v>56</v>
      </c>
      <c r="D20" s="11">
        <v>614.16</v>
      </c>
      <c r="E20" s="11">
        <v>90106</v>
      </c>
      <c r="F20" s="11"/>
      <c r="G20" s="14">
        <v>7.71</v>
      </c>
      <c r="H20" s="13">
        <f>ROUND(G20*D20,2)</f>
        <v>4735.17</v>
      </c>
      <c r="I20" s="14">
        <f>ROUND(H20*(1-$O$3),2)</f>
        <v>4304.38</v>
      </c>
      <c r="J20" s="14">
        <f>ROUND(H20*$O$3,2)</f>
        <v>430.79</v>
      </c>
      <c r="K20" s="14"/>
      <c r="L20"/>
      <c r="M20" s="41"/>
      <c r="P20" s="41"/>
      <c r="Q20" s="41"/>
      <c r="R20" s="41"/>
    </row>
    <row r="21" spans="1:18" ht="99.75">
      <c r="A21" s="10" t="s">
        <v>103</v>
      </c>
      <c r="B21" s="24" t="s">
        <v>118</v>
      </c>
      <c r="C21" s="12" t="s">
        <v>56</v>
      </c>
      <c r="D21" s="14">
        <v>3662.882</v>
      </c>
      <c r="E21" s="11">
        <v>90108</v>
      </c>
      <c r="F21" s="11"/>
      <c r="G21" s="14">
        <v>6.93</v>
      </c>
      <c r="H21" s="13">
        <f>ROUND(G21*D21,2)</f>
        <v>25383.77</v>
      </c>
      <c r="I21" s="14">
        <f aca="true" t="shared" si="0" ref="I21:I44">ROUND(H21*(1-$O$3),2)</f>
        <v>23074.45</v>
      </c>
      <c r="J21" s="14">
        <f aca="true" t="shared" si="1" ref="J21:J44">ROUND(H21*$O$3,2)</f>
        <v>2309.32</v>
      </c>
      <c r="K21" s="14"/>
      <c r="L21"/>
      <c r="M21" s="41"/>
      <c r="P21" s="41"/>
      <c r="Q21" s="41"/>
      <c r="R21" s="41"/>
    </row>
    <row r="22" spans="1:18" ht="99.75">
      <c r="A22" s="10" t="s">
        <v>104</v>
      </c>
      <c r="B22" s="24" t="s">
        <v>119</v>
      </c>
      <c r="C22" s="12" t="s">
        <v>56</v>
      </c>
      <c r="D22" s="11">
        <v>284.15</v>
      </c>
      <c r="E22" s="11">
        <v>90094</v>
      </c>
      <c r="F22" s="11"/>
      <c r="G22" s="14">
        <v>5.87</v>
      </c>
      <c r="H22" s="13">
        <f>ROUND(G22*D22,2)</f>
        <v>1667.96</v>
      </c>
      <c r="I22" s="14">
        <f t="shared" si="0"/>
        <v>1516.22</v>
      </c>
      <c r="J22" s="14">
        <f t="shared" si="1"/>
        <v>151.74</v>
      </c>
      <c r="K22" s="14"/>
      <c r="L22"/>
      <c r="M22" s="41"/>
      <c r="P22" s="41"/>
      <c r="Q22" s="41"/>
      <c r="R22" s="41"/>
    </row>
    <row r="23" spans="1:18" ht="28.5">
      <c r="A23" s="10" t="s">
        <v>105</v>
      </c>
      <c r="B23" s="20" t="s">
        <v>120</v>
      </c>
      <c r="C23" s="12" t="s">
        <v>56</v>
      </c>
      <c r="D23" s="11">
        <v>546.864</v>
      </c>
      <c r="E23" s="11"/>
      <c r="F23" s="11" t="s">
        <v>70</v>
      </c>
      <c r="G23" s="14">
        <v>415.8</v>
      </c>
      <c r="H23" s="13">
        <f>ROUND(G23*D23,2)</f>
        <v>227386.05</v>
      </c>
      <c r="I23" s="14">
        <f>ROUND(H23*(1-$O$3),2)-0.06</f>
        <v>206699.31</v>
      </c>
      <c r="J23" s="14">
        <f>ROUND(H23*$O$3,2)+0.06</f>
        <v>20686.74</v>
      </c>
      <c r="K23" s="14"/>
      <c r="L23"/>
      <c r="M23" s="41"/>
      <c r="P23" s="41"/>
      <c r="Q23" s="41"/>
      <c r="R23" s="41"/>
    </row>
    <row r="24" spans="1:18" ht="14.25">
      <c r="A24" s="10" t="s">
        <v>39</v>
      </c>
      <c r="B24" s="21" t="s">
        <v>68</v>
      </c>
      <c r="C24" s="12"/>
      <c r="D24" s="11"/>
      <c r="E24" s="11"/>
      <c r="F24" s="11"/>
      <c r="G24" s="14"/>
      <c r="H24" s="13"/>
      <c r="I24" s="14"/>
      <c r="J24" s="14"/>
      <c r="K24" s="14"/>
      <c r="L24"/>
      <c r="M24" s="41"/>
      <c r="P24" s="41"/>
      <c r="Q24" s="41"/>
      <c r="R24" s="41"/>
    </row>
    <row r="25" spans="1:18" ht="57">
      <c r="A25" s="10" t="s">
        <v>106</v>
      </c>
      <c r="B25" s="20" t="s">
        <v>121</v>
      </c>
      <c r="C25" s="12" t="s">
        <v>29</v>
      </c>
      <c r="D25" s="14">
        <v>744.16</v>
      </c>
      <c r="E25" s="11">
        <v>94043</v>
      </c>
      <c r="F25" s="11"/>
      <c r="G25" s="14">
        <v>22.39</v>
      </c>
      <c r="H25" s="13">
        <f>ROUND(G25*D25,2)</f>
        <v>16661.74</v>
      </c>
      <c r="I25" s="14">
        <f t="shared" si="0"/>
        <v>15145.92</v>
      </c>
      <c r="J25" s="14">
        <f t="shared" si="1"/>
        <v>1515.82</v>
      </c>
      <c r="K25" s="14"/>
      <c r="L25"/>
      <c r="M25" s="41"/>
      <c r="P25" s="41"/>
      <c r="Q25" s="41"/>
      <c r="R25" s="41"/>
    </row>
    <row r="26" spans="1:18" ht="57">
      <c r="A26" s="10" t="s">
        <v>107</v>
      </c>
      <c r="B26" s="20" t="s">
        <v>122</v>
      </c>
      <c r="C26" s="12" t="s">
        <v>29</v>
      </c>
      <c r="D26" s="14">
        <v>4211.84</v>
      </c>
      <c r="E26" s="11">
        <v>94057</v>
      </c>
      <c r="F26" s="11"/>
      <c r="G26" s="14">
        <v>29.14</v>
      </c>
      <c r="H26" s="13">
        <f>ROUND(G26*D26,2)</f>
        <v>122733.02</v>
      </c>
      <c r="I26" s="14">
        <f t="shared" si="0"/>
        <v>111567.25</v>
      </c>
      <c r="J26" s="14">
        <f t="shared" si="1"/>
        <v>11165.77</v>
      </c>
      <c r="K26" s="14"/>
      <c r="L26"/>
      <c r="M26" s="41"/>
      <c r="P26" s="41"/>
      <c r="Q26" s="41"/>
      <c r="R26" s="41"/>
    </row>
    <row r="27" spans="1:18" ht="42.75">
      <c r="A27" s="10" t="s">
        <v>108</v>
      </c>
      <c r="B27" s="20" t="s">
        <v>123</v>
      </c>
      <c r="C27" s="12" t="s">
        <v>29</v>
      </c>
      <c r="D27" s="14">
        <v>5708.56</v>
      </c>
      <c r="E27" s="11" t="s">
        <v>71</v>
      </c>
      <c r="F27" s="11"/>
      <c r="G27" s="14">
        <v>62.44</v>
      </c>
      <c r="H27" s="13">
        <f>ROUND(G27*D27,2)</f>
        <v>356442.49</v>
      </c>
      <c r="I27" s="14">
        <f t="shared" si="0"/>
        <v>324014.76</v>
      </c>
      <c r="J27" s="14">
        <f t="shared" si="1"/>
        <v>32427.73</v>
      </c>
      <c r="K27" s="14"/>
      <c r="L27"/>
      <c r="M27" s="41"/>
      <c r="P27" s="41"/>
      <c r="Q27" s="41"/>
      <c r="R27" s="41"/>
    </row>
    <row r="28" spans="1:18" ht="28.5">
      <c r="A28" s="10" t="s">
        <v>40</v>
      </c>
      <c r="B28" s="21" t="s">
        <v>69</v>
      </c>
      <c r="C28" s="12"/>
      <c r="D28" s="11"/>
      <c r="E28" s="11"/>
      <c r="F28" s="11"/>
      <c r="G28" s="14"/>
      <c r="H28" s="13"/>
      <c r="I28" s="14">
        <f t="shared" si="0"/>
        <v>0</v>
      </c>
      <c r="J28" s="14">
        <f t="shared" si="1"/>
        <v>0</v>
      </c>
      <c r="K28" s="14"/>
      <c r="L28"/>
      <c r="M28" s="41"/>
      <c r="P28" s="41"/>
      <c r="Q28" s="41"/>
      <c r="R28" s="41"/>
    </row>
    <row r="29" spans="1:18" ht="57">
      <c r="A29" s="10" t="s">
        <v>109</v>
      </c>
      <c r="B29" s="23" t="s">
        <v>124</v>
      </c>
      <c r="C29" s="12" t="s">
        <v>56</v>
      </c>
      <c r="D29" s="14">
        <v>265.44</v>
      </c>
      <c r="E29" s="11">
        <v>94102</v>
      </c>
      <c r="F29" s="11"/>
      <c r="G29" s="14">
        <v>218.98</v>
      </c>
      <c r="H29" s="13">
        <f>ROUND(G29*D29,2)</f>
        <v>58126.05</v>
      </c>
      <c r="I29" s="14">
        <f t="shared" si="0"/>
        <v>52837.97</v>
      </c>
      <c r="J29" s="14">
        <f t="shared" si="1"/>
        <v>5288.08</v>
      </c>
      <c r="K29" s="14"/>
      <c r="L29"/>
      <c r="M29" s="41"/>
      <c r="P29" s="41"/>
      <c r="Q29" s="41"/>
      <c r="R29" s="41"/>
    </row>
    <row r="30" spans="1:18" ht="28.5">
      <c r="A30" s="10" t="s">
        <v>110</v>
      </c>
      <c r="B30" s="20" t="s">
        <v>125</v>
      </c>
      <c r="C30" s="12" t="s">
        <v>127</v>
      </c>
      <c r="D30" s="14">
        <v>70.12</v>
      </c>
      <c r="E30" s="11"/>
      <c r="F30" s="11"/>
      <c r="G30" s="14">
        <v>147.79</v>
      </c>
      <c r="H30" s="13">
        <f>ROUND(G30*D30,2)</f>
        <v>10363.03</v>
      </c>
      <c r="I30" s="14">
        <f t="shared" si="0"/>
        <v>9420.24</v>
      </c>
      <c r="J30" s="14">
        <f t="shared" si="1"/>
        <v>942.79</v>
      </c>
      <c r="K30" s="14"/>
      <c r="L30"/>
      <c r="M30" s="41"/>
      <c r="P30" s="41"/>
      <c r="Q30" s="41"/>
      <c r="R30" s="41"/>
    </row>
    <row r="31" spans="1:18" ht="28.5">
      <c r="A31" s="10" t="s">
        <v>111</v>
      </c>
      <c r="B31" s="20" t="s">
        <v>126</v>
      </c>
      <c r="C31" s="12" t="s">
        <v>128</v>
      </c>
      <c r="D31" s="14">
        <v>35.06</v>
      </c>
      <c r="E31" s="11"/>
      <c r="F31" s="11"/>
      <c r="G31" s="14">
        <v>106.81</v>
      </c>
      <c r="H31" s="13">
        <f>ROUND(G31*D31,2)</f>
        <v>3744.76</v>
      </c>
      <c r="I31" s="14">
        <f t="shared" si="0"/>
        <v>3404.08</v>
      </c>
      <c r="J31" s="14">
        <f t="shared" si="1"/>
        <v>340.68</v>
      </c>
      <c r="K31" s="14"/>
      <c r="L31"/>
      <c r="M31" s="41"/>
      <c r="P31" s="41"/>
      <c r="Q31" s="41"/>
      <c r="R31" s="41"/>
    </row>
    <row r="32" spans="1:18" ht="14.25">
      <c r="A32" s="10" t="s">
        <v>65</v>
      </c>
      <c r="B32" s="21" t="s">
        <v>50</v>
      </c>
      <c r="C32" s="12"/>
      <c r="D32" s="11"/>
      <c r="E32" s="11"/>
      <c r="F32" s="11"/>
      <c r="G32" s="14"/>
      <c r="H32" s="13"/>
      <c r="I32" s="14"/>
      <c r="J32" s="14"/>
      <c r="K32" s="14"/>
      <c r="L32"/>
      <c r="M32" s="41"/>
      <c r="P32" s="41"/>
      <c r="Q32" s="41"/>
      <c r="R32" s="41"/>
    </row>
    <row r="33" spans="1:18" ht="71.25">
      <c r="A33" s="10" t="s">
        <v>109</v>
      </c>
      <c r="B33" s="20" t="s">
        <v>129</v>
      </c>
      <c r="C33" s="12" t="s">
        <v>31</v>
      </c>
      <c r="D33" s="14">
        <v>1221</v>
      </c>
      <c r="E33" s="11">
        <v>90696</v>
      </c>
      <c r="F33" s="11"/>
      <c r="G33" s="14">
        <v>89.42</v>
      </c>
      <c r="H33" s="13">
        <f aca="true" t="shared" si="2" ref="H33:H38">ROUND(G33*D33,2)</f>
        <v>109181.82</v>
      </c>
      <c r="I33" s="14">
        <f t="shared" si="0"/>
        <v>99248.89</v>
      </c>
      <c r="J33" s="14">
        <f t="shared" si="1"/>
        <v>9932.93</v>
      </c>
      <c r="K33" s="14"/>
      <c r="L33"/>
      <c r="M33" s="41"/>
      <c r="P33" s="41"/>
      <c r="Q33" s="41"/>
      <c r="R33" s="41"/>
    </row>
    <row r="34" spans="1:18" ht="71.25">
      <c r="A34" s="10" t="s">
        <v>110</v>
      </c>
      <c r="B34" s="20" t="s">
        <v>130</v>
      </c>
      <c r="C34" s="12" t="s">
        <v>31</v>
      </c>
      <c r="D34" s="11">
        <v>662</v>
      </c>
      <c r="E34" s="11">
        <v>90698</v>
      </c>
      <c r="F34" s="11"/>
      <c r="G34" s="14">
        <v>238.69</v>
      </c>
      <c r="H34" s="13">
        <f t="shared" si="2"/>
        <v>158012.78</v>
      </c>
      <c r="I34" s="14">
        <f t="shared" si="0"/>
        <v>143637.4</v>
      </c>
      <c r="J34" s="14">
        <f t="shared" si="1"/>
        <v>14375.38</v>
      </c>
      <c r="K34" s="14"/>
      <c r="L34"/>
      <c r="M34" s="41"/>
      <c r="P34" s="41"/>
      <c r="Q34" s="41"/>
      <c r="R34" s="41"/>
    </row>
    <row r="35" spans="1:18" ht="71.25">
      <c r="A35" s="10" t="s">
        <v>111</v>
      </c>
      <c r="B35" s="20" t="s">
        <v>131</v>
      </c>
      <c r="C35" s="12" t="s">
        <v>31</v>
      </c>
      <c r="D35" s="14">
        <v>1148</v>
      </c>
      <c r="E35" s="11">
        <v>90699</v>
      </c>
      <c r="F35" s="11"/>
      <c r="G35" s="14">
        <v>294.78</v>
      </c>
      <c r="H35" s="13">
        <f t="shared" si="2"/>
        <v>338407.44</v>
      </c>
      <c r="I35" s="14">
        <f t="shared" si="0"/>
        <v>307620.47</v>
      </c>
      <c r="J35" s="14">
        <f t="shared" si="1"/>
        <v>30786.97</v>
      </c>
      <c r="K35" s="14"/>
      <c r="L35"/>
      <c r="M35" s="41"/>
      <c r="P35" s="41"/>
      <c r="Q35" s="41"/>
      <c r="R35" s="41"/>
    </row>
    <row r="36" spans="1:18" ht="28.5">
      <c r="A36" s="10" t="s">
        <v>112</v>
      </c>
      <c r="B36" s="20" t="s">
        <v>132</v>
      </c>
      <c r="C36" s="12" t="s">
        <v>30</v>
      </c>
      <c r="D36" s="11">
        <v>50</v>
      </c>
      <c r="E36" s="11">
        <v>90726</v>
      </c>
      <c r="F36" s="11"/>
      <c r="G36" s="14">
        <v>45.02</v>
      </c>
      <c r="H36" s="13">
        <f t="shared" si="2"/>
        <v>2251</v>
      </c>
      <c r="I36" s="14">
        <f t="shared" si="0"/>
        <v>2046.21</v>
      </c>
      <c r="J36" s="14">
        <f t="shared" si="1"/>
        <v>204.79</v>
      </c>
      <c r="K36" s="14"/>
      <c r="L36"/>
      <c r="M36" s="41"/>
      <c r="P36" s="41"/>
      <c r="Q36" s="41"/>
      <c r="R36" s="41"/>
    </row>
    <row r="37" spans="1:18" ht="28.5">
      <c r="A37" s="10" t="s">
        <v>113</v>
      </c>
      <c r="B37" s="20" t="s">
        <v>133</v>
      </c>
      <c r="C37" s="12" t="s">
        <v>30</v>
      </c>
      <c r="D37" s="11">
        <v>20</v>
      </c>
      <c r="E37" s="11">
        <v>90728</v>
      </c>
      <c r="F37" s="11"/>
      <c r="G37" s="14">
        <v>59.32</v>
      </c>
      <c r="H37" s="13">
        <f t="shared" si="2"/>
        <v>1186.4</v>
      </c>
      <c r="I37" s="14">
        <f t="shared" si="0"/>
        <v>1078.47</v>
      </c>
      <c r="J37" s="14">
        <f t="shared" si="1"/>
        <v>107.93</v>
      </c>
      <c r="K37" s="14"/>
      <c r="L37"/>
      <c r="M37" s="41"/>
      <c r="P37" s="41"/>
      <c r="Q37" s="41"/>
      <c r="R37" s="41"/>
    </row>
    <row r="38" spans="1:18" ht="28.5">
      <c r="A38" s="10" t="s">
        <v>114</v>
      </c>
      <c r="B38" s="20" t="s">
        <v>134</v>
      </c>
      <c r="C38" s="12" t="s">
        <v>30</v>
      </c>
      <c r="D38" s="11">
        <v>36</v>
      </c>
      <c r="E38" s="11">
        <v>90729</v>
      </c>
      <c r="F38" s="11"/>
      <c r="G38" s="14">
        <v>66.45</v>
      </c>
      <c r="H38" s="13">
        <f t="shared" si="2"/>
        <v>2392.2</v>
      </c>
      <c r="I38" s="14">
        <f t="shared" si="0"/>
        <v>2174.57</v>
      </c>
      <c r="J38" s="14">
        <f t="shared" si="1"/>
        <v>217.63</v>
      </c>
      <c r="K38" s="14"/>
      <c r="L38"/>
      <c r="M38" s="41"/>
      <c r="P38" s="41"/>
      <c r="Q38" s="41"/>
      <c r="R38" s="41"/>
    </row>
    <row r="39" spans="1:18" ht="14.25">
      <c r="A39" s="10" t="s">
        <v>115</v>
      </c>
      <c r="B39" s="21" t="s">
        <v>54</v>
      </c>
      <c r="C39" s="12"/>
      <c r="D39" s="11"/>
      <c r="E39" s="11"/>
      <c r="F39" s="11"/>
      <c r="G39" s="14"/>
      <c r="H39" s="13"/>
      <c r="I39" s="14">
        <f t="shared" si="0"/>
        <v>0</v>
      </c>
      <c r="J39" s="14">
        <f t="shared" si="1"/>
        <v>0</v>
      </c>
      <c r="K39" s="14"/>
      <c r="L39"/>
      <c r="M39" s="41"/>
      <c r="P39" s="41"/>
      <c r="Q39" s="41"/>
      <c r="R39" s="41"/>
    </row>
    <row r="40" spans="1:18" ht="28.5">
      <c r="A40" s="10" t="s">
        <v>116</v>
      </c>
      <c r="B40" s="20" t="s">
        <v>135</v>
      </c>
      <c r="C40" s="12" t="s">
        <v>56</v>
      </c>
      <c r="D40" s="14">
        <v>4541.8325</v>
      </c>
      <c r="E40" s="11">
        <v>93382</v>
      </c>
      <c r="F40" s="11"/>
      <c r="G40" s="14">
        <v>39.02</v>
      </c>
      <c r="H40" s="13">
        <f>ROUND(G40*D40,2)</f>
        <v>177222.3</v>
      </c>
      <c r="I40" s="14">
        <f t="shared" si="0"/>
        <v>161099.31</v>
      </c>
      <c r="J40" s="14">
        <f t="shared" si="1"/>
        <v>16122.99</v>
      </c>
      <c r="K40" s="14"/>
      <c r="L40"/>
      <c r="M40" s="41"/>
      <c r="P40" s="41"/>
      <c r="Q40" s="41"/>
      <c r="R40" s="41"/>
    </row>
    <row r="41" spans="1:18" ht="14.25">
      <c r="A41" s="10" t="s">
        <v>136</v>
      </c>
      <c r="B41" s="21" t="s">
        <v>137</v>
      </c>
      <c r="C41" s="12"/>
      <c r="D41" s="14"/>
      <c r="E41" s="11"/>
      <c r="F41" s="11"/>
      <c r="G41" s="14"/>
      <c r="H41" s="13"/>
      <c r="I41" s="14"/>
      <c r="J41" s="14"/>
      <c r="K41" s="14"/>
      <c r="L41"/>
      <c r="M41" s="41"/>
      <c r="P41" s="41"/>
      <c r="Q41" s="41"/>
      <c r="R41" s="41"/>
    </row>
    <row r="42" spans="1:18" ht="42.75">
      <c r="A42" s="10" t="s">
        <v>138</v>
      </c>
      <c r="B42" s="20" t="s">
        <v>141</v>
      </c>
      <c r="C42" s="12" t="s">
        <v>30</v>
      </c>
      <c r="D42" s="14">
        <v>1</v>
      </c>
      <c r="E42" s="11"/>
      <c r="F42" s="11"/>
      <c r="G42" s="14">
        <v>4361.13</v>
      </c>
      <c r="H42" s="13">
        <f>ROUND(G42*D42,2)</f>
        <v>4361.13</v>
      </c>
      <c r="I42" s="14">
        <f t="shared" si="0"/>
        <v>3964.37</v>
      </c>
      <c r="J42" s="14">
        <f t="shared" si="1"/>
        <v>396.76</v>
      </c>
      <c r="K42" s="14"/>
      <c r="L42"/>
      <c r="M42" s="41"/>
      <c r="P42" s="41"/>
      <c r="Q42" s="41"/>
      <c r="R42" s="41"/>
    </row>
    <row r="43" spans="1:18" ht="28.5">
      <c r="A43" s="10" t="s">
        <v>139</v>
      </c>
      <c r="B43" s="20" t="s">
        <v>142</v>
      </c>
      <c r="C43" s="12" t="s">
        <v>31</v>
      </c>
      <c r="D43" s="14">
        <v>574</v>
      </c>
      <c r="E43" s="11"/>
      <c r="F43" s="11"/>
      <c r="G43" s="14">
        <v>121.45</v>
      </c>
      <c r="H43" s="13">
        <f>ROUND(G43*D43,2)</f>
        <v>69712.3</v>
      </c>
      <c r="I43" s="14">
        <f t="shared" si="0"/>
        <v>63370.15</v>
      </c>
      <c r="J43" s="14">
        <f t="shared" si="1"/>
        <v>6342.15</v>
      </c>
      <c r="K43" s="14"/>
      <c r="L43"/>
      <c r="M43" s="41"/>
      <c r="P43" s="41"/>
      <c r="Q43" s="41"/>
      <c r="R43" s="41"/>
    </row>
    <row r="44" spans="1:18" ht="28.5">
      <c r="A44" s="10" t="s">
        <v>140</v>
      </c>
      <c r="B44" s="20" t="s">
        <v>143</v>
      </c>
      <c r="C44" s="12" t="s">
        <v>31</v>
      </c>
      <c r="D44" s="14">
        <v>191</v>
      </c>
      <c r="E44" s="11"/>
      <c r="F44" s="11"/>
      <c r="G44" s="14">
        <v>170.66</v>
      </c>
      <c r="H44" s="13">
        <f>ROUND(G44*D44,2)</f>
        <v>32596.06</v>
      </c>
      <c r="I44" s="14">
        <f t="shared" si="0"/>
        <v>29630.6</v>
      </c>
      <c r="J44" s="14">
        <f t="shared" si="1"/>
        <v>2965.46</v>
      </c>
      <c r="K44" s="14"/>
      <c r="L44"/>
      <c r="M44" s="41"/>
      <c r="P44" s="41"/>
      <c r="Q44" s="41"/>
      <c r="R44" s="41"/>
    </row>
    <row r="45" spans="1:18" ht="14.25">
      <c r="A45" s="70" t="s">
        <v>66</v>
      </c>
      <c r="B45" s="71"/>
      <c r="C45" s="71"/>
      <c r="D45" s="71"/>
      <c r="E45" s="71"/>
      <c r="F45" s="71"/>
      <c r="G45" s="72"/>
      <c r="H45" s="15">
        <f>ROUND(SUM(H20:H44),2)</f>
        <v>1722567.47</v>
      </c>
      <c r="I45" s="15">
        <f>ROUND(SUM(I20:I44),2)</f>
        <v>1565855.02</v>
      </c>
      <c r="J45" s="15">
        <f>ROUND(SUM(J20:J44),2)</f>
        <v>156712.45</v>
      </c>
      <c r="K45" s="14"/>
      <c r="L45"/>
      <c r="M45" s="41"/>
      <c r="P45" s="41"/>
      <c r="Q45" s="41"/>
      <c r="R45" s="41"/>
    </row>
    <row r="46" spans="1:18" ht="14.25">
      <c r="A46" s="10">
        <v>4</v>
      </c>
      <c r="B46" s="21" t="s">
        <v>51</v>
      </c>
      <c r="C46" s="12"/>
      <c r="D46" s="11"/>
      <c r="E46" s="11"/>
      <c r="F46" s="11"/>
      <c r="G46" s="14"/>
      <c r="H46" s="13"/>
      <c r="I46" s="14"/>
      <c r="J46" s="14"/>
      <c r="K46" s="14"/>
      <c r="L46"/>
      <c r="M46" s="41"/>
      <c r="P46" s="41"/>
      <c r="Q46" s="41"/>
      <c r="R46" s="41"/>
    </row>
    <row r="47" spans="1:18" ht="14.25">
      <c r="A47" s="10" t="s">
        <v>42</v>
      </c>
      <c r="B47" s="21" t="s">
        <v>73</v>
      </c>
      <c r="C47" s="12"/>
      <c r="D47" s="11"/>
      <c r="E47" s="11"/>
      <c r="F47" s="11"/>
      <c r="G47" s="14"/>
      <c r="H47" s="13"/>
      <c r="I47" s="14"/>
      <c r="J47" s="14"/>
      <c r="K47" s="14"/>
      <c r="L47"/>
      <c r="M47" s="41"/>
      <c r="P47" s="41"/>
      <c r="Q47" s="41"/>
      <c r="R47" s="41"/>
    </row>
    <row r="48" spans="1:18" ht="99.75">
      <c r="A48" s="10" t="s">
        <v>43</v>
      </c>
      <c r="B48" s="24" t="s">
        <v>156</v>
      </c>
      <c r="C48" s="12" t="s">
        <v>56</v>
      </c>
      <c r="D48" s="11">
        <v>46.04</v>
      </c>
      <c r="E48" s="11">
        <v>90106</v>
      </c>
      <c r="F48" s="11"/>
      <c r="G48" s="14">
        <v>7.71</v>
      </c>
      <c r="H48" s="13">
        <f aca="true" t="shared" si="3" ref="H48:H64">ROUND(G48*D48,2)</f>
        <v>354.97</v>
      </c>
      <c r="I48" s="14">
        <f>ROUND(H48*(1-$O$3),2)</f>
        <v>322.68</v>
      </c>
      <c r="J48" s="14">
        <f>ROUND(H48*$O$3,2)</f>
        <v>32.29</v>
      </c>
      <c r="K48" s="14"/>
      <c r="L48"/>
      <c r="M48" s="41"/>
      <c r="P48" s="41"/>
      <c r="Q48" s="41"/>
      <c r="R48" s="41"/>
    </row>
    <row r="49" spans="1:18" ht="99.75">
      <c r="A49" s="10" t="s">
        <v>44</v>
      </c>
      <c r="B49" s="24" t="s">
        <v>157</v>
      </c>
      <c r="C49" s="12" t="s">
        <v>56</v>
      </c>
      <c r="D49" s="11">
        <v>166.14</v>
      </c>
      <c r="E49" s="11">
        <v>90108</v>
      </c>
      <c r="F49" s="11"/>
      <c r="G49" s="14">
        <v>6.93</v>
      </c>
      <c r="H49" s="13">
        <f t="shared" si="3"/>
        <v>1151.35</v>
      </c>
      <c r="I49" s="14">
        <f aca="true" t="shared" si="4" ref="I49:I66">ROUND(H49*(1-$O$3),2)</f>
        <v>1046.6</v>
      </c>
      <c r="J49" s="14">
        <f aca="true" t="shared" si="5" ref="J49:J66">ROUND(H49*$O$3,2)</f>
        <v>104.75</v>
      </c>
      <c r="K49" s="14"/>
      <c r="L49"/>
      <c r="M49" s="41"/>
      <c r="P49" s="41"/>
      <c r="Q49" s="41"/>
      <c r="R49" s="41"/>
    </row>
    <row r="50" spans="1:18" ht="14.25">
      <c r="A50" s="10" t="s">
        <v>45</v>
      </c>
      <c r="B50" s="21" t="s">
        <v>50</v>
      </c>
      <c r="C50" s="12"/>
      <c r="D50" s="11"/>
      <c r="E50" s="11"/>
      <c r="F50" s="11"/>
      <c r="G50" s="14"/>
      <c r="H50" s="13"/>
      <c r="I50" s="14"/>
      <c r="J50" s="14"/>
      <c r="K50" s="14"/>
      <c r="L50"/>
      <c r="M50" s="41"/>
      <c r="P50" s="41"/>
      <c r="Q50" s="41"/>
      <c r="R50" s="41"/>
    </row>
    <row r="51" spans="1:18" ht="28.5">
      <c r="A51" s="10" t="s">
        <v>46</v>
      </c>
      <c r="B51" s="21" t="s">
        <v>74</v>
      </c>
      <c r="C51" s="12"/>
      <c r="D51" s="11"/>
      <c r="E51" s="11"/>
      <c r="F51" s="11"/>
      <c r="G51" s="14"/>
      <c r="H51" s="13"/>
      <c r="I51" s="14"/>
      <c r="J51" s="14"/>
      <c r="K51" s="14"/>
      <c r="L51"/>
      <c r="M51" s="41"/>
      <c r="P51" s="41"/>
      <c r="Q51" s="41"/>
      <c r="R51" s="41"/>
    </row>
    <row r="52" spans="1:18" ht="57">
      <c r="A52" s="10" t="s">
        <v>144</v>
      </c>
      <c r="B52" s="20" t="s">
        <v>158</v>
      </c>
      <c r="C52" s="12" t="s">
        <v>30</v>
      </c>
      <c r="D52" s="11">
        <v>19</v>
      </c>
      <c r="E52" s="11">
        <v>98415</v>
      </c>
      <c r="F52" s="11"/>
      <c r="G52" s="14">
        <v>1116.86</v>
      </c>
      <c r="H52" s="13">
        <f t="shared" si="3"/>
        <v>21220.34</v>
      </c>
      <c r="I52" s="14">
        <f t="shared" si="4"/>
        <v>19289.8</v>
      </c>
      <c r="J52" s="14">
        <f t="shared" si="5"/>
        <v>1930.54</v>
      </c>
      <c r="K52" s="14"/>
      <c r="L52"/>
      <c r="M52" s="41"/>
      <c r="P52" s="41"/>
      <c r="Q52" s="41"/>
      <c r="R52" s="41"/>
    </row>
    <row r="53" spans="1:18" ht="57">
      <c r="A53" s="10" t="s">
        <v>145</v>
      </c>
      <c r="B53" s="20" t="s">
        <v>159</v>
      </c>
      <c r="C53" s="12" t="s">
        <v>30</v>
      </c>
      <c r="D53" s="11">
        <v>14</v>
      </c>
      <c r="E53" s="11">
        <v>98416</v>
      </c>
      <c r="F53" s="11"/>
      <c r="G53" s="14">
        <v>1320.38</v>
      </c>
      <c r="H53" s="13">
        <f t="shared" si="3"/>
        <v>18485.32</v>
      </c>
      <c r="I53" s="14">
        <f t="shared" si="4"/>
        <v>16803.6</v>
      </c>
      <c r="J53" s="14">
        <f t="shared" si="5"/>
        <v>1681.72</v>
      </c>
      <c r="K53" s="14"/>
      <c r="L53"/>
      <c r="M53" s="41"/>
      <c r="P53" s="41"/>
      <c r="Q53" s="41"/>
      <c r="R53" s="41"/>
    </row>
    <row r="54" spans="1:18" ht="57">
      <c r="A54" s="10" t="s">
        <v>146</v>
      </c>
      <c r="B54" s="20" t="s">
        <v>160</v>
      </c>
      <c r="C54" s="12" t="s">
        <v>30</v>
      </c>
      <c r="D54" s="11">
        <v>13</v>
      </c>
      <c r="E54" s="11">
        <v>98417</v>
      </c>
      <c r="F54" s="11"/>
      <c r="G54" s="14">
        <v>1523.91</v>
      </c>
      <c r="H54" s="13">
        <f t="shared" si="3"/>
        <v>19810.83</v>
      </c>
      <c r="I54" s="14">
        <f t="shared" si="4"/>
        <v>18008.52</v>
      </c>
      <c r="J54" s="14">
        <f t="shared" si="5"/>
        <v>1802.31</v>
      </c>
      <c r="K54" s="14"/>
      <c r="L54"/>
      <c r="M54" s="41"/>
      <c r="P54" s="41"/>
      <c r="Q54" s="41"/>
      <c r="R54" s="41"/>
    </row>
    <row r="55" spans="1:18" ht="42.75">
      <c r="A55" s="10" t="s">
        <v>147</v>
      </c>
      <c r="B55" s="20" t="s">
        <v>161</v>
      </c>
      <c r="C55" s="12" t="s">
        <v>30</v>
      </c>
      <c r="D55" s="11">
        <v>46</v>
      </c>
      <c r="E55" s="11">
        <v>21090</v>
      </c>
      <c r="F55" s="11"/>
      <c r="G55" s="14">
        <v>536.44</v>
      </c>
      <c r="H55" s="13">
        <f t="shared" si="3"/>
        <v>24676.24</v>
      </c>
      <c r="I55" s="14">
        <f t="shared" si="4"/>
        <v>22431.29</v>
      </c>
      <c r="J55" s="14">
        <f t="shared" si="5"/>
        <v>2244.95</v>
      </c>
      <c r="K55" s="14"/>
      <c r="L55"/>
      <c r="M55" s="41"/>
      <c r="P55" s="41"/>
      <c r="Q55" s="41"/>
      <c r="R55" s="41"/>
    </row>
    <row r="56" spans="1:18" ht="28.5">
      <c r="A56" s="10" t="s">
        <v>47</v>
      </c>
      <c r="B56" s="21" t="s">
        <v>75</v>
      </c>
      <c r="C56" s="12"/>
      <c r="D56" s="11" t="s">
        <v>55</v>
      </c>
      <c r="E56" s="11"/>
      <c r="F56" s="11"/>
      <c r="G56" s="14"/>
      <c r="H56" s="13"/>
      <c r="I56" s="14"/>
      <c r="J56" s="14"/>
      <c r="K56" s="14"/>
      <c r="L56"/>
      <c r="M56" s="41"/>
      <c r="P56" s="41"/>
      <c r="Q56" s="41"/>
      <c r="R56" s="41"/>
    </row>
    <row r="57" spans="1:18" ht="57">
      <c r="A57" s="10" t="s">
        <v>148</v>
      </c>
      <c r="B57" s="20" t="s">
        <v>162</v>
      </c>
      <c r="C57" s="12" t="s">
        <v>31</v>
      </c>
      <c r="D57" s="11">
        <v>56</v>
      </c>
      <c r="E57" s="11">
        <v>98229</v>
      </c>
      <c r="F57" s="11"/>
      <c r="G57" s="14">
        <v>89.81</v>
      </c>
      <c r="H57" s="13">
        <f t="shared" si="3"/>
        <v>5029.36</v>
      </c>
      <c r="I57" s="14">
        <f t="shared" si="4"/>
        <v>4571.81</v>
      </c>
      <c r="J57" s="14">
        <f t="shared" si="5"/>
        <v>457.55</v>
      </c>
      <c r="K57" s="14"/>
      <c r="L57"/>
      <c r="M57" s="41"/>
      <c r="P57" s="41"/>
      <c r="Q57" s="41"/>
      <c r="R57" s="41"/>
    </row>
    <row r="58" spans="1:18" ht="42.75">
      <c r="A58" s="10" t="s">
        <v>149</v>
      </c>
      <c r="B58" s="20" t="s">
        <v>163</v>
      </c>
      <c r="C58" s="12" t="s">
        <v>57</v>
      </c>
      <c r="D58" s="11">
        <f>(PI()*(0.125^2)*D57)*70</f>
        <v>192.42255003237483</v>
      </c>
      <c r="E58" s="11">
        <v>95576</v>
      </c>
      <c r="F58" s="11"/>
      <c r="G58" s="14">
        <v>10.76</v>
      </c>
      <c r="H58" s="13">
        <f t="shared" si="3"/>
        <v>2070.47</v>
      </c>
      <c r="I58" s="14">
        <f t="shared" si="4"/>
        <v>1882.11</v>
      </c>
      <c r="J58" s="14">
        <f t="shared" si="5"/>
        <v>188.36</v>
      </c>
      <c r="K58" s="14"/>
      <c r="L58"/>
      <c r="M58" s="41"/>
      <c r="P58" s="41"/>
      <c r="Q58" s="41"/>
      <c r="R58" s="41"/>
    </row>
    <row r="59" spans="1:18" ht="85.5">
      <c r="A59" s="10" t="s">
        <v>150</v>
      </c>
      <c r="B59" s="20" t="s">
        <v>164</v>
      </c>
      <c r="C59" s="12" t="s">
        <v>30</v>
      </c>
      <c r="D59" s="11">
        <v>7</v>
      </c>
      <c r="E59" s="11">
        <v>98008</v>
      </c>
      <c r="F59" s="11"/>
      <c r="G59" s="14">
        <v>4099.86</v>
      </c>
      <c r="H59" s="13">
        <f t="shared" si="3"/>
        <v>28699.02</v>
      </c>
      <c r="I59" s="14">
        <f t="shared" si="4"/>
        <v>26088.1</v>
      </c>
      <c r="J59" s="14">
        <f t="shared" si="5"/>
        <v>2610.92</v>
      </c>
      <c r="K59" s="14"/>
      <c r="L59"/>
      <c r="M59" s="41"/>
      <c r="P59" s="41"/>
      <c r="Q59" s="41"/>
      <c r="R59" s="41"/>
    </row>
    <row r="60" spans="1:18" ht="42.75">
      <c r="A60" s="10" t="s">
        <v>151</v>
      </c>
      <c r="B60" s="20" t="s">
        <v>165</v>
      </c>
      <c r="C60" s="12" t="s">
        <v>31</v>
      </c>
      <c r="D60" s="11">
        <v>9</v>
      </c>
      <c r="E60" s="11">
        <v>98009</v>
      </c>
      <c r="F60" s="11"/>
      <c r="G60" s="14">
        <v>1953.36</v>
      </c>
      <c r="H60" s="13">
        <f t="shared" si="3"/>
        <v>17580.24</v>
      </c>
      <c r="I60" s="14">
        <f>ROUND(H60*(1-$O$3),1)</f>
        <v>15980.9</v>
      </c>
      <c r="J60" s="14">
        <f>ROUND(H60*$O$3,1)-0.06</f>
        <v>1599.3400000000001</v>
      </c>
      <c r="K60" s="14"/>
      <c r="L60"/>
      <c r="M60" s="41"/>
      <c r="P60" s="41"/>
      <c r="Q60" s="41"/>
      <c r="R60" s="41"/>
    </row>
    <row r="61" spans="1:18" ht="28.5">
      <c r="A61" s="10" t="s">
        <v>152</v>
      </c>
      <c r="B61" s="20" t="s">
        <v>166</v>
      </c>
      <c r="C61" s="12" t="s">
        <v>31</v>
      </c>
      <c r="D61" s="11">
        <v>13</v>
      </c>
      <c r="E61" s="11" t="s">
        <v>59</v>
      </c>
      <c r="F61" s="11"/>
      <c r="G61" s="14">
        <v>341.92</v>
      </c>
      <c r="H61" s="13">
        <f t="shared" si="3"/>
        <v>4444.96</v>
      </c>
      <c r="I61" s="14">
        <f>ROUND(H61*(1-$O$3),1)</f>
        <v>4040.6</v>
      </c>
      <c r="J61" s="14">
        <f>ROUND(H61*$O$3,2)-0.02</f>
        <v>404.36</v>
      </c>
      <c r="K61" s="14"/>
      <c r="L61"/>
      <c r="M61" s="41"/>
      <c r="P61" s="41"/>
      <c r="Q61" s="41"/>
      <c r="R61" s="41"/>
    </row>
    <row r="62" spans="1:18" ht="28.5">
      <c r="A62" s="10" t="s">
        <v>153</v>
      </c>
      <c r="B62" s="20" t="s">
        <v>167</v>
      </c>
      <c r="C62" s="12" t="s">
        <v>29</v>
      </c>
      <c r="D62" s="11">
        <v>17.02</v>
      </c>
      <c r="E62" s="11">
        <v>79460</v>
      </c>
      <c r="F62" s="11"/>
      <c r="G62" s="14">
        <v>63.04</v>
      </c>
      <c r="H62" s="13">
        <f t="shared" si="3"/>
        <v>1072.94</v>
      </c>
      <c r="I62" s="14">
        <f t="shared" si="4"/>
        <v>975.33</v>
      </c>
      <c r="J62" s="14">
        <f t="shared" si="5"/>
        <v>97.61</v>
      </c>
      <c r="K62" s="14"/>
      <c r="L62"/>
      <c r="M62" s="41"/>
      <c r="P62" s="41"/>
      <c r="Q62" s="41"/>
      <c r="R62" s="41"/>
    </row>
    <row r="63" spans="1:18" ht="28.5">
      <c r="A63" s="10" t="s">
        <v>154</v>
      </c>
      <c r="B63" s="20" t="s">
        <v>168</v>
      </c>
      <c r="C63" s="12" t="s">
        <v>29</v>
      </c>
      <c r="D63" s="11">
        <v>17.02</v>
      </c>
      <c r="E63" s="11">
        <v>79466</v>
      </c>
      <c r="F63" s="11"/>
      <c r="G63" s="14">
        <v>26.85</v>
      </c>
      <c r="H63" s="13">
        <f t="shared" si="3"/>
        <v>456.99</v>
      </c>
      <c r="I63" s="14">
        <f t="shared" si="4"/>
        <v>415.41</v>
      </c>
      <c r="J63" s="14">
        <f t="shared" si="5"/>
        <v>41.58</v>
      </c>
      <c r="K63" s="14"/>
      <c r="L63"/>
      <c r="M63" s="41"/>
      <c r="P63" s="41"/>
      <c r="Q63" s="41"/>
      <c r="R63" s="41"/>
    </row>
    <row r="64" spans="1:18" ht="42.75">
      <c r="A64" s="10" t="s">
        <v>155</v>
      </c>
      <c r="B64" s="20" t="s">
        <v>161</v>
      </c>
      <c r="C64" s="12" t="s">
        <v>30</v>
      </c>
      <c r="D64" s="11">
        <v>7</v>
      </c>
      <c r="E64" s="11">
        <v>21090</v>
      </c>
      <c r="F64" s="11"/>
      <c r="G64" s="14">
        <v>536.44</v>
      </c>
      <c r="H64" s="13">
        <f t="shared" si="3"/>
        <v>3755.08</v>
      </c>
      <c r="I64" s="14">
        <f t="shared" si="4"/>
        <v>3413.46</v>
      </c>
      <c r="J64" s="14">
        <f t="shared" si="5"/>
        <v>341.62</v>
      </c>
      <c r="K64" s="14"/>
      <c r="L64"/>
      <c r="M64" s="41"/>
      <c r="P64" s="41"/>
      <c r="Q64" s="41"/>
      <c r="R64" s="41"/>
    </row>
    <row r="65" spans="1:18" ht="14.25">
      <c r="A65" s="10" t="s">
        <v>48</v>
      </c>
      <c r="B65" s="21" t="s">
        <v>54</v>
      </c>
      <c r="C65" s="12"/>
      <c r="D65" s="11"/>
      <c r="E65" s="11"/>
      <c r="F65" s="11"/>
      <c r="G65" s="14"/>
      <c r="H65" s="13"/>
      <c r="I65" s="14"/>
      <c r="J65" s="14"/>
      <c r="K65" s="14"/>
      <c r="L65"/>
      <c r="M65" s="41"/>
      <c r="P65" s="41"/>
      <c r="Q65" s="41"/>
      <c r="R65" s="41"/>
    </row>
    <row r="66" spans="1:18" ht="28.5">
      <c r="A66" s="10" t="s">
        <v>49</v>
      </c>
      <c r="B66" s="20" t="s">
        <v>135</v>
      </c>
      <c r="C66" s="12" t="s">
        <v>56</v>
      </c>
      <c r="D66" s="11">
        <v>67.95</v>
      </c>
      <c r="E66" s="11">
        <v>93382</v>
      </c>
      <c r="F66" s="11"/>
      <c r="G66" s="14">
        <v>39.02</v>
      </c>
      <c r="H66" s="13">
        <f>ROUND(G66*D66,2)</f>
        <v>2651.41</v>
      </c>
      <c r="I66" s="14">
        <f t="shared" si="4"/>
        <v>2410.2</v>
      </c>
      <c r="J66" s="14">
        <f t="shared" si="5"/>
        <v>241.21</v>
      </c>
      <c r="K66" s="14"/>
      <c r="L66"/>
      <c r="M66" s="41"/>
      <c r="P66" s="41"/>
      <c r="Q66" s="41"/>
      <c r="R66" s="41"/>
    </row>
    <row r="67" spans="1:18" ht="14.25">
      <c r="A67" s="70" t="s">
        <v>72</v>
      </c>
      <c r="B67" s="71"/>
      <c r="C67" s="71"/>
      <c r="D67" s="71"/>
      <c r="E67" s="71"/>
      <c r="F67" s="71"/>
      <c r="G67" s="72"/>
      <c r="H67" s="15">
        <f>ROUND(SUM(H48:H66),2)</f>
        <v>151459.52</v>
      </c>
      <c r="I67" s="15">
        <f>ROUND(SUM(I48:I66),2)</f>
        <v>137680.41</v>
      </c>
      <c r="J67" s="15">
        <f>ROUND(SUM(J48:J66),2)</f>
        <v>13779.11</v>
      </c>
      <c r="K67" s="14"/>
      <c r="L67"/>
      <c r="M67" s="41"/>
      <c r="P67" s="41"/>
      <c r="Q67" s="41"/>
      <c r="R67" s="41"/>
    </row>
    <row r="68" spans="1:18" ht="14.25">
      <c r="A68" s="10">
        <v>5</v>
      </c>
      <c r="B68" s="21" t="s">
        <v>77</v>
      </c>
      <c r="C68" s="12"/>
      <c r="D68" s="11"/>
      <c r="E68" s="11"/>
      <c r="F68" s="11"/>
      <c r="G68" s="14"/>
      <c r="H68" s="13"/>
      <c r="I68" s="14"/>
      <c r="J68" s="14"/>
      <c r="K68" s="14"/>
      <c r="L68"/>
      <c r="M68" s="41"/>
      <c r="P68" s="41"/>
      <c r="Q68" s="41"/>
      <c r="R68" s="41"/>
    </row>
    <row r="69" spans="1:18" ht="57">
      <c r="A69" s="10" t="s">
        <v>52</v>
      </c>
      <c r="B69" s="20" t="s">
        <v>169</v>
      </c>
      <c r="C69" s="12" t="s">
        <v>29</v>
      </c>
      <c r="D69" s="11">
        <v>1016</v>
      </c>
      <c r="E69" s="11">
        <v>92970</v>
      </c>
      <c r="F69" s="11"/>
      <c r="G69" s="14">
        <v>17.84</v>
      </c>
      <c r="H69" s="13">
        <f>ROUND(G69*D69,2)</f>
        <v>18125.44</v>
      </c>
      <c r="I69" s="14">
        <f>ROUND(H69*(1-$O$3),2)</f>
        <v>16476.46</v>
      </c>
      <c r="J69" s="14">
        <f>ROUND(H69*$O$3,2)</f>
        <v>1648.98</v>
      </c>
      <c r="K69" s="14"/>
      <c r="L69"/>
      <c r="M69" s="41"/>
      <c r="P69" s="41"/>
      <c r="Q69" s="41"/>
      <c r="R69" s="41"/>
    </row>
    <row r="70" spans="1:18" ht="42.75">
      <c r="A70" s="10" t="s">
        <v>53</v>
      </c>
      <c r="B70" s="20" t="s">
        <v>170</v>
      </c>
      <c r="C70" s="12" t="s">
        <v>56</v>
      </c>
      <c r="D70" s="11">
        <v>152.4</v>
      </c>
      <c r="E70" s="11"/>
      <c r="F70" s="11" t="s">
        <v>79</v>
      </c>
      <c r="G70" s="14">
        <v>135.49</v>
      </c>
      <c r="H70" s="13">
        <f>ROUND(G70*D70,2)</f>
        <v>20648.68</v>
      </c>
      <c r="I70" s="14">
        <f>ROUND(H70*(1-$O$3),2)</f>
        <v>18770.14</v>
      </c>
      <c r="J70" s="14">
        <f>ROUND(H70*$O$3,2)</f>
        <v>1878.54</v>
      </c>
      <c r="K70" s="14"/>
      <c r="L70"/>
      <c r="M70" s="41"/>
      <c r="P70" s="41"/>
      <c r="Q70" s="41"/>
      <c r="R70" s="41"/>
    </row>
    <row r="71" spans="1:18" ht="14.25">
      <c r="A71" s="70" t="s">
        <v>76</v>
      </c>
      <c r="B71" s="71"/>
      <c r="C71" s="71"/>
      <c r="D71" s="71"/>
      <c r="E71" s="71"/>
      <c r="F71" s="71"/>
      <c r="G71" s="72"/>
      <c r="H71" s="15">
        <f>ROUND(SUM(H69:H70),2)</f>
        <v>38774.12</v>
      </c>
      <c r="I71" s="15">
        <f>ROUND(SUM(I69:I70),2)</f>
        <v>35246.6</v>
      </c>
      <c r="J71" s="15">
        <f>ROUND(SUM(J69:J70),2)</f>
        <v>3527.52</v>
      </c>
      <c r="K71" s="14"/>
      <c r="L71"/>
      <c r="M71" s="41"/>
      <c r="P71" s="41"/>
      <c r="Q71" s="41"/>
      <c r="R71" s="41"/>
    </row>
    <row r="72" spans="1:18" ht="14.25">
      <c r="A72" s="10">
        <v>6</v>
      </c>
      <c r="B72" s="21" t="s">
        <v>80</v>
      </c>
      <c r="C72" s="12"/>
      <c r="D72" s="11"/>
      <c r="E72" s="11"/>
      <c r="F72" s="11"/>
      <c r="G72" s="14"/>
      <c r="H72" s="13"/>
      <c r="I72" s="14"/>
      <c r="J72" s="14"/>
      <c r="K72" s="14"/>
      <c r="L72"/>
      <c r="M72" s="41"/>
      <c r="P72" s="41"/>
      <c r="Q72" s="41"/>
      <c r="R72" s="41"/>
    </row>
    <row r="73" spans="1:18" ht="14.25">
      <c r="A73" s="10" t="s">
        <v>61</v>
      </c>
      <c r="B73" s="21" t="s">
        <v>83</v>
      </c>
      <c r="C73" s="12"/>
      <c r="D73" s="11"/>
      <c r="E73" s="11"/>
      <c r="F73" s="11"/>
      <c r="G73" s="14"/>
      <c r="H73" s="13"/>
      <c r="I73" s="14"/>
      <c r="J73" s="14"/>
      <c r="K73" s="14"/>
      <c r="L73"/>
      <c r="M73" s="41"/>
      <c r="P73" s="41"/>
      <c r="Q73" s="41"/>
      <c r="R73" s="41"/>
    </row>
    <row r="74" spans="1:18" ht="28.5">
      <c r="A74" s="10" t="s">
        <v>171</v>
      </c>
      <c r="B74" s="20" t="s">
        <v>178</v>
      </c>
      <c r="C74" s="12" t="s">
        <v>29</v>
      </c>
      <c r="D74" s="11">
        <v>259</v>
      </c>
      <c r="E74" s="11">
        <v>72961</v>
      </c>
      <c r="F74" s="11"/>
      <c r="G74" s="14">
        <v>1.77</v>
      </c>
      <c r="H74" s="13">
        <f aca="true" t="shared" si="6" ref="H74:H79">ROUND(G74*D74,2)</f>
        <v>458.43</v>
      </c>
      <c r="I74" s="14">
        <f aca="true" t="shared" si="7" ref="I74:I79">ROUND(H74*(1-$O$3),2)</f>
        <v>416.72</v>
      </c>
      <c r="J74" s="14">
        <f aca="true" t="shared" si="8" ref="J74:J79">ROUND(H74*$O$3,2)</f>
        <v>41.71</v>
      </c>
      <c r="K74" s="14"/>
      <c r="L74"/>
      <c r="M74" s="41"/>
      <c r="P74" s="41"/>
      <c r="Q74" s="41"/>
      <c r="R74" s="41"/>
    </row>
    <row r="75" spans="1:18" ht="42.75">
      <c r="A75" s="10" t="s">
        <v>172</v>
      </c>
      <c r="B75" s="20" t="s">
        <v>179</v>
      </c>
      <c r="C75" s="12" t="s">
        <v>56</v>
      </c>
      <c r="D75" s="11">
        <v>64.75</v>
      </c>
      <c r="E75" s="11">
        <v>96396</v>
      </c>
      <c r="F75" s="11"/>
      <c r="G75" s="14">
        <v>124.06</v>
      </c>
      <c r="H75" s="13">
        <f t="shared" si="6"/>
        <v>8032.89</v>
      </c>
      <c r="I75" s="14">
        <f t="shared" si="7"/>
        <v>7302.09</v>
      </c>
      <c r="J75" s="14">
        <f t="shared" si="8"/>
        <v>730.8</v>
      </c>
      <c r="K75" s="14"/>
      <c r="L75"/>
      <c r="M75" s="41"/>
      <c r="P75" s="41"/>
      <c r="Q75" s="41"/>
      <c r="R75" s="41"/>
    </row>
    <row r="76" spans="1:18" ht="28.5">
      <c r="A76" s="10" t="s">
        <v>173</v>
      </c>
      <c r="B76" s="20" t="s">
        <v>180</v>
      </c>
      <c r="C76" s="12" t="s">
        <v>29</v>
      </c>
      <c r="D76" s="11">
        <v>229</v>
      </c>
      <c r="E76" s="11">
        <v>96401</v>
      </c>
      <c r="F76" s="11"/>
      <c r="G76" s="14">
        <v>8.73</v>
      </c>
      <c r="H76" s="13">
        <f t="shared" si="6"/>
        <v>1999.17</v>
      </c>
      <c r="I76" s="14">
        <f t="shared" si="7"/>
        <v>1817.29</v>
      </c>
      <c r="J76" s="14">
        <f t="shared" si="8"/>
        <v>181.88</v>
      </c>
      <c r="K76" s="14"/>
      <c r="L76"/>
      <c r="M76" s="41"/>
      <c r="P76" s="41"/>
      <c r="Q76" s="41"/>
      <c r="R76" s="41"/>
    </row>
    <row r="77" spans="1:18" ht="28.5">
      <c r="A77" s="10" t="s">
        <v>174</v>
      </c>
      <c r="B77" s="20" t="s">
        <v>181</v>
      </c>
      <c r="C77" s="12" t="s">
        <v>29</v>
      </c>
      <c r="D77" s="11">
        <v>229</v>
      </c>
      <c r="E77" s="11">
        <v>96402</v>
      </c>
      <c r="F77" s="11"/>
      <c r="G77" s="14">
        <v>2.37</v>
      </c>
      <c r="H77" s="13">
        <f t="shared" si="6"/>
        <v>542.73</v>
      </c>
      <c r="I77" s="14">
        <f t="shared" si="7"/>
        <v>493.35</v>
      </c>
      <c r="J77" s="14">
        <f t="shared" si="8"/>
        <v>49.38</v>
      </c>
      <c r="K77" s="14"/>
      <c r="L77"/>
      <c r="M77" s="41"/>
      <c r="P77" s="41"/>
      <c r="Q77" s="41"/>
      <c r="R77" s="41"/>
    </row>
    <row r="78" spans="1:18" ht="57">
      <c r="A78" s="10" t="s">
        <v>175</v>
      </c>
      <c r="B78" s="20" t="s">
        <v>182</v>
      </c>
      <c r="C78" s="12" t="s">
        <v>56</v>
      </c>
      <c r="D78" s="11">
        <v>11.450000000000001</v>
      </c>
      <c r="E78" s="11">
        <v>95995</v>
      </c>
      <c r="F78" s="11"/>
      <c r="G78" s="14">
        <v>1259.11</v>
      </c>
      <c r="H78" s="13">
        <f t="shared" si="6"/>
        <v>14416.81</v>
      </c>
      <c r="I78" s="14">
        <f t="shared" si="7"/>
        <v>13105.23</v>
      </c>
      <c r="J78" s="14">
        <f t="shared" si="8"/>
        <v>1311.58</v>
      </c>
      <c r="K78" s="14"/>
      <c r="L78"/>
      <c r="M78" s="41"/>
      <c r="P78" s="41"/>
      <c r="Q78" s="41"/>
      <c r="R78" s="41"/>
    </row>
    <row r="79" spans="1:18" ht="42.75">
      <c r="A79" s="10" t="s">
        <v>176</v>
      </c>
      <c r="B79" s="20" t="s">
        <v>183</v>
      </c>
      <c r="C79" s="12" t="s">
        <v>58</v>
      </c>
      <c r="D79" s="11">
        <v>1524</v>
      </c>
      <c r="E79" s="11">
        <v>97914</v>
      </c>
      <c r="F79" s="11"/>
      <c r="G79" s="14">
        <v>1.64</v>
      </c>
      <c r="H79" s="13">
        <f t="shared" si="6"/>
        <v>2499.36</v>
      </c>
      <c r="I79" s="14">
        <f t="shared" si="7"/>
        <v>2271.98</v>
      </c>
      <c r="J79" s="14">
        <f t="shared" si="8"/>
        <v>227.38</v>
      </c>
      <c r="K79" s="14"/>
      <c r="L79"/>
      <c r="M79" s="41"/>
      <c r="P79" s="41"/>
      <c r="Q79" s="41"/>
      <c r="R79" s="41"/>
    </row>
    <row r="80" spans="1:18" ht="14.25">
      <c r="A80" s="10" t="s">
        <v>78</v>
      </c>
      <c r="B80" s="21" t="s">
        <v>82</v>
      </c>
      <c r="C80" s="12"/>
      <c r="D80" s="11"/>
      <c r="E80" s="11"/>
      <c r="F80" s="11"/>
      <c r="G80" s="14"/>
      <c r="H80" s="13"/>
      <c r="I80" s="14"/>
      <c r="J80" s="14"/>
      <c r="K80" s="14"/>
      <c r="L80"/>
      <c r="M80" s="41"/>
      <c r="P80" s="41"/>
      <c r="Q80" s="41"/>
      <c r="R80" s="41"/>
    </row>
    <row r="81" spans="1:18" ht="57">
      <c r="A81" s="10" t="s">
        <v>177</v>
      </c>
      <c r="B81" s="20" t="s">
        <v>184</v>
      </c>
      <c r="C81" s="12" t="s">
        <v>29</v>
      </c>
      <c r="D81" s="11">
        <v>757</v>
      </c>
      <c r="E81" s="11">
        <v>94992</v>
      </c>
      <c r="F81" s="11"/>
      <c r="G81" s="14">
        <v>71.36</v>
      </c>
      <c r="H81" s="13">
        <f>ROUND(G81*D81,2)</f>
        <v>54019.52</v>
      </c>
      <c r="I81" s="14">
        <f>ROUND(H81*(1-$O$3),2)</f>
        <v>49105.04</v>
      </c>
      <c r="J81" s="14">
        <f>ROUND(H81*$O$3,2)</f>
        <v>4914.48</v>
      </c>
      <c r="K81" s="14"/>
      <c r="L81"/>
      <c r="M81" s="41"/>
      <c r="P81" s="41"/>
      <c r="Q81" s="41"/>
      <c r="R81" s="41"/>
    </row>
    <row r="82" spans="1:18" ht="14.25">
      <c r="A82" s="70" t="s">
        <v>84</v>
      </c>
      <c r="B82" s="71"/>
      <c r="C82" s="71"/>
      <c r="D82" s="71"/>
      <c r="E82" s="71"/>
      <c r="F82" s="71"/>
      <c r="G82" s="72"/>
      <c r="H82" s="15">
        <f>ROUND(SUM(H74:H81),2)</f>
        <v>81968.91</v>
      </c>
      <c r="I82" s="15">
        <f>ROUND(SUM(I74:I81),2)</f>
        <v>74511.7</v>
      </c>
      <c r="J82" s="15">
        <f>ROUND(SUM(J74:J81),2)</f>
        <v>7457.21</v>
      </c>
      <c r="K82" s="14"/>
      <c r="L82"/>
      <c r="M82" s="41"/>
      <c r="P82" s="41"/>
      <c r="Q82" s="41"/>
      <c r="R82" s="41"/>
    </row>
    <row r="83" spans="1:18" ht="14.25">
      <c r="A83" s="10">
        <v>7</v>
      </c>
      <c r="B83" s="21" t="s">
        <v>60</v>
      </c>
      <c r="C83" s="12"/>
      <c r="D83" s="11"/>
      <c r="E83" s="11"/>
      <c r="F83" s="11"/>
      <c r="G83" s="14"/>
      <c r="H83" s="13"/>
      <c r="I83" s="14"/>
      <c r="J83" s="14"/>
      <c r="K83" s="14"/>
      <c r="L83"/>
      <c r="M83" s="41"/>
      <c r="P83" s="41"/>
      <c r="Q83" s="41"/>
      <c r="R83" s="41"/>
    </row>
    <row r="84" spans="1:18" ht="14.25">
      <c r="A84" s="10" t="s">
        <v>81</v>
      </c>
      <c r="B84" s="20" t="s">
        <v>185</v>
      </c>
      <c r="C84" s="12" t="s">
        <v>29</v>
      </c>
      <c r="D84" s="11">
        <v>12124</v>
      </c>
      <c r="E84" s="11">
        <v>9538</v>
      </c>
      <c r="F84" s="11"/>
      <c r="G84" s="14">
        <v>3.63</v>
      </c>
      <c r="H84" s="13">
        <f>ROUND(G84*D84,2)</f>
        <v>44010.12</v>
      </c>
      <c r="I84" s="14">
        <f>ROUND(H84*(1-$O$3),2)</f>
        <v>40006.25</v>
      </c>
      <c r="J84" s="14">
        <f>ROUND(H84*$O$3,2)</f>
        <v>4003.87</v>
      </c>
      <c r="K84" s="14"/>
      <c r="L84"/>
      <c r="M84" s="41"/>
      <c r="P84" s="41"/>
      <c r="Q84" s="41"/>
      <c r="R84" s="41"/>
    </row>
    <row r="85" spans="1:18" ht="14.25">
      <c r="A85" s="70" t="s">
        <v>85</v>
      </c>
      <c r="B85" s="71"/>
      <c r="C85" s="71"/>
      <c r="D85" s="71"/>
      <c r="E85" s="71"/>
      <c r="F85" s="71"/>
      <c r="G85" s="72"/>
      <c r="H85" s="15">
        <f>ROUND(SUM(H84),2)</f>
        <v>44010.12</v>
      </c>
      <c r="I85" s="15">
        <f>ROUND(SUM(I84),2)</f>
        <v>40006.25</v>
      </c>
      <c r="J85" s="15">
        <f>ROUND(SUM(J84),2)</f>
        <v>4003.87</v>
      </c>
      <c r="K85" s="14"/>
      <c r="L85"/>
      <c r="M85" s="41"/>
      <c r="P85" s="41"/>
      <c r="Q85" s="41"/>
      <c r="R85" s="41"/>
    </row>
    <row r="86" spans="1:18" ht="15" thickBot="1">
      <c r="A86" s="70"/>
      <c r="B86" s="71"/>
      <c r="C86" s="71"/>
      <c r="D86" s="71"/>
      <c r="E86" s="71"/>
      <c r="F86" s="71"/>
      <c r="G86" s="72"/>
      <c r="H86" s="13"/>
      <c r="I86" s="14"/>
      <c r="J86" s="14"/>
      <c r="K86" s="14"/>
      <c r="L86"/>
      <c r="M86" s="41"/>
      <c r="P86" s="41"/>
      <c r="Q86" s="41"/>
      <c r="R86" s="41"/>
    </row>
    <row r="87" spans="1:15" ht="15.75" customHeight="1" thickBot="1">
      <c r="A87" s="76" t="s">
        <v>0</v>
      </c>
      <c r="B87" s="77"/>
      <c r="C87" s="77"/>
      <c r="D87" s="77"/>
      <c r="E87" s="77"/>
      <c r="F87" s="77"/>
      <c r="G87" s="78"/>
      <c r="H87" s="3">
        <f>ROUND(H12+H17+H45+H67+H71+H82+H85,2)</f>
        <v>2091474.22</v>
      </c>
      <c r="I87" s="3">
        <f>ROUND(I12+I17+I45+I67+I71+I82+I85,2)</f>
        <v>1890625.66</v>
      </c>
      <c r="J87" s="3">
        <f>ROUND(J12+J17+J45+J67+J71+J82+J85,2)</f>
        <v>200848.56</v>
      </c>
      <c r="K87" s="3"/>
      <c r="L87" s="67"/>
      <c r="M87" s="68"/>
      <c r="N87" s="69"/>
      <c r="O87" s="45"/>
    </row>
    <row r="88" spans="1:14" ht="15" thickBot="1">
      <c r="A88" s="80"/>
      <c r="B88" s="81"/>
      <c r="C88" s="81"/>
      <c r="D88" s="82"/>
      <c r="E88" s="42"/>
      <c r="F88" s="43"/>
      <c r="G88" s="83" t="s">
        <v>20</v>
      </c>
      <c r="H88" s="83"/>
      <c r="I88" s="84">
        <f>SUM(I87,J87)</f>
        <v>2091474.22</v>
      </c>
      <c r="J88" s="85"/>
      <c r="K88" s="86"/>
      <c r="L88" s="44"/>
      <c r="M88" s="41"/>
      <c r="N88" s="45"/>
    </row>
    <row r="89" spans="1:14" ht="14.25">
      <c r="A89" s="46" t="s">
        <v>87</v>
      </c>
      <c r="B89" s="87" t="s">
        <v>86</v>
      </c>
      <c r="C89" s="87"/>
      <c r="D89" s="87"/>
      <c r="E89" s="87"/>
      <c r="F89" s="87"/>
      <c r="G89" s="87"/>
      <c r="H89" s="87"/>
      <c r="I89" s="87"/>
      <c r="J89" s="87"/>
      <c r="K89" s="88"/>
      <c r="L89" s="44"/>
      <c r="M89" s="41"/>
      <c r="N89" s="45"/>
    </row>
    <row r="90" spans="1:14" ht="15" thickBot="1">
      <c r="A90" s="47"/>
      <c r="B90" s="48" t="s">
        <v>88</v>
      </c>
      <c r="C90" s="49"/>
      <c r="D90" s="49"/>
      <c r="E90" s="50"/>
      <c r="F90" s="49"/>
      <c r="G90" s="51"/>
      <c r="H90" s="51"/>
      <c r="I90" s="25"/>
      <c r="J90" s="25"/>
      <c r="K90" s="26"/>
      <c r="L90" s="44"/>
      <c r="M90" s="41"/>
      <c r="N90" s="45"/>
    </row>
    <row r="91" spans="1:14" ht="14.25">
      <c r="A91" s="52"/>
      <c r="B91" s="52"/>
      <c r="C91" s="52"/>
      <c r="D91" s="52"/>
      <c r="E91" s="1"/>
      <c r="F91" s="52"/>
      <c r="G91" s="4"/>
      <c r="H91" s="4"/>
      <c r="I91" s="4"/>
      <c r="J91" s="4"/>
      <c r="K91" s="4"/>
      <c r="L91" s="44"/>
      <c r="M91" s="44"/>
      <c r="N91" s="45"/>
    </row>
    <row r="92" spans="2:15" ht="38.25" customHeight="1" thickBot="1">
      <c r="B92" s="53"/>
      <c r="H92" s="79"/>
      <c r="I92" s="79"/>
      <c r="J92" s="79"/>
      <c r="O92" s="45"/>
    </row>
    <row r="93" spans="2:10" ht="15" thickTop="1">
      <c r="B93" s="52" t="s">
        <v>90</v>
      </c>
      <c r="I93" s="52" t="s">
        <v>89</v>
      </c>
      <c r="J93" s="55"/>
    </row>
    <row r="94" spans="1:14" ht="14.25">
      <c r="A94" s="56"/>
      <c r="B94" s="57" t="s">
        <v>91</v>
      </c>
      <c r="C94" s="56"/>
      <c r="D94" s="44"/>
      <c r="E94" s="58"/>
      <c r="F94" s="44"/>
      <c r="G94" s="44"/>
      <c r="H94" s="75" t="s">
        <v>92</v>
      </c>
      <c r="I94" s="75"/>
      <c r="J94" s="75"/>
      <c r="K94" s="59"/>
      <c r="L94" s="44"/>
      <c r="M94" s="44"/>
      <c r="N94" s="45"/>
    </row>
    <row r="95" spans="1:14" ht="14.25">
      <c r="A95" s="56"/>
      <c r="B95" s="57" t="s">
        <v>93</v>
      </c>
      <c r="C95" s="56"/>
      <c r="D95" s="44"/>
      <c r="E95" s="58"/>
      <c r="F95" s="44"/>
      <c r="G95" s="44"/>
      <c r="H95" s="60"/>
      <c r="I95" s="57" t="s">
        <v>94</v>
      </c>
      <c r="J95" s="60"/>
      <c r="K95" s="59"/>
      <c r="L95" s="44"/>
      <c r="M95" s="44"/>
      <c r="N95" s="45"/>
    </row>
    <row r="96" ht="35.25" customHeight="1" thickBot="1">
      <c r="B96" s="61"/>
    </row>
    <row r="97" spans="1:14" ht="39" thickTop="1">
      <c r="A97" s="56"/>
      <c r="B97" s="62" t="s">
        <v>16</v>
      </c>
      <c r="C97" s="33"/>
      <c r="D97" s="44"/>
      <c r="E97" s="58"/>
      <c r="F97" s="44"/>
      <c r="G97" s="44"/>
      <c r="H97" s="63"/>
      <c r="K97" s="59"/>
      <c r="L97" s="44"/>
      <c r="M97" s="44"/>
      <c r="N97" s="45"/>
    </row>
    <row r="98" spans="1:14" ht="12.75">
      <c r="A98" s="41"/>
      <c r="B98" s="41"/>
      <c r="C98" s="41"/>
      <c r="D98" s="45"/>
      <c r="E98" s="64"/>
      <c r="F98" s="45"/>
      <c r="G98" s="45"/>
      <c r="H98" s="65"/>
      <c r="I98" s="45"/>
      <c r="J98" s="45"/>
      <c r="K98" s="45"/>
      <c r="L98" s="45"/>
      <c r="M98" s="45"/>
      <c r="N98" s="45"/>
    </row>
    <row r="99" spans="4:14" ht="12.75">
      <c r="D99" s="45"/>
      <c r="E99" s="64"/>
      <c r="F99" s="45"/>
      <c r="G99" s="45"/>
      <c r="H99" s="65"/>
      <c r="I99" s="45"/>
      <c r="J99" s="45"/>
      <c r="K99" s="45"/>
      <c r="L99" s="45"/>
      <c r="M99" s="45"/>
      <c r="N99" s="45"/>
    </row>
    <row r="100" spans="2:14" ht="12.75">
      <c r="B100" s="66"/>
      <c r="D100" s="45"/>
      <c r="E100" s="64"/>
      <c r="F100" s="45"/>
      <c r="G100" s="45"/>
      <c r="H100" s="65"/>
      <c r="I100" s="45"/>
      <c r="J100" s="45"/>
      <c r="K100" s="45"/>
      <c r="L100" s="45"/>
      <c r="M100" s="45"/>
      <c r="N100" s="45"/>
    </row>
  </sheetData>
  <sheetProtection/>
  <mergeCells count="33">
    <mergeCell ref="A1:B1"/>
    <mergeCell ref="A2:B2"/>
    <mergeCell ref="A3:B3"/>
    <mergeCell ref="K1:K3"/>
    <mergeCell ref="C1:J1"/>
    <mergeCell ref="D2:J2"/>
    <mergeCell ref="D3:J3"/>
    <mergeCell ref="I5:K5"/>
    <mergeCell ref="F6:F7"/>
    <mergeCell ref="G5:H5"/>
    <mergeCell ref="G6:G7"/>
    <mergeCell ref="C6:C7"/>
    <mergeCell ref="D6:D7"/>
    <mergeCell ref="A88:D88"/>
    <mergeCell ref="G88:H88"/>
    <mergeCell ref="I88:K88"/>
    <mergeCell ref="B89:K89"/>
    <mergeCell ref="A17:G17"/>
    <mergeCell ref="A6:A7"/>
    <mergeCell ref="B6:B7"/>
    <mergeCell ref="H6:H7"/>
    <mergeCell ref="I6:K6"/>
    <mergeCell ref="A12:G12"/>
    <mergeCell ref="A86:G86"/>
    <mergeCell ref="E6:E7"/>
    <mergeCell ref="H94:J94"/>
    <mergeCell ref="A45:G45"/>
    <mergeCell ref="A67:G67"/>
    <mergeCell ref="A71:G71"/>
    <mergeCell ref="A82:G82"/>
    <mergeCell ref="A85:G85"/>
    <mergeCell ref="A87:G87"/>
    <mergeCell ref="H92:J92"/>
  </mergeCells>
  <printOptions horizontalCentered="1" verticalCentered="1"/>
  <pageMargins left="0.56" right="0.5" top="0.37" bottom="0.52" header="0" footer="0.41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2011-09-29T14:29:58Z</cp:lastPrinted>
  <dcterms:created xsi:type="dcterms:W3CDTF">1999-02-01T16:53:28Z</dcterms:created>
  <dcterms:modified xsi:type="dcterms:W3CDTF">2020-01-22T12:53:23Z</dcterms:modified>
  <cp:category/>
  <cp:version/>
  <cp:contentType/>
  <cp:contentStatus/>
</cp:coreProperties>
</file>